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Sheet2" sheetId="2" r:id="rId1"/>
    <sheet name="turq kanx" sheetId="4" r:id="rId2"/>
  </sheets>
  <definedNames>
    <definedName name="_xlnm.Print_Area" localSheetId="0">Sheet2!$A$1:$N$29</definedName>
  </definedNames>
  <calcPr calcId="162913"/>
</workbook>
</file>

<file path=xl/calcChain.xml><?xml version="1.0" encoding="utf-8"?>
<calcChain xmlns="http://schemas.openxmlformats.org/spreadsheetml/2006/main">
  <c r="F10" i="2" l="1"/>
  <c r="E10" i="2"/>
  <c r="D10" i="2"/>
  <c r="N10" i="2" s="1"/>
  <c r="C10" i="2"/>
  <c r="C25" i="2" s="1"/>
  <c r="F12" i="2"/>
  <c r="D12" i="2"/>
  <c r="J21" i="2"/>
  <c r="F21" i="2"/>
  <c r="H21" i="2" s="1"/>
  <c r="D21" i="2"/>
  <c r="J20" i="2"/>
  <c r="F20" i="2"/>
  <c r="D20" i="2"/>
  <c r="N20" i="2" s="1"/>
  <c r="F11" i="2"/>
  <c r="J11" i="2"/>
  <c r="I11" i="2"/>
  <c r="J17" i="2"/>
  <c r="J10" i="2"/>
  <c r="I10" i="2"/>
  <c r="I25" i="2" s="1"/>
  <c r="K25" i="2"/>
  <c r="L25" i="2"/>
  <c r="J14" i="2"/>
  <c r="I14" i="2"/>
  <c r="J9" i="2"/>
  <c r="N9" i="2" s="1"/>
  <c r="I9" i="2"/>
  <c r="J15" i="2"/>
  <c r="I15" i="2"/>
  <c r="M15" i="2" s="1"/>
  <c r="J13" i="2"/>
  <c r="I13" i="2"/>
  <c r="J24" i="2"/>
  <c r="I24" i="2"/>
  <c r="J12" i="2"/>
  <c r="N12" i="2" s="1"/>
  <c r="I12" i="2"/>
  <c r="N7" i="2"/>
  <c r="M7" i="2"/>
  <c r="J8" i="2"/>
  <c r="J25" i="2" s="1"/>
  <c r="I8" i="2"/>
  <c r="J22" i="2"/>
  <c r="I22" i="2"/>
  <c r="M22" i="2" s="1"/>
  <c r="J23" i="2"/>
  <c r="I23" i="2"/>
  <c r="M23" i="2"/>
  <c r="J16" i="2"/>
  <c r="I16" i="2"/>
  <c r="M16" i="2" s="1"/>
  <c r="J19" i="2"/>
  <c r="M17" i="2"/>
  <c r="M18" i="2"/>
  <c r="M20" i="2"/>
  <c r="M24" i="2"/>
  <c r="M5" i="2"/>
  <c r="I19" i="2"/>
  <c r="M19" i="2"/>
  <c r="F13" i="2"/>
  <c r="H13" i="2" s="1"/>
  <c r="K6" i="4"/>
  <c r="L6" i="4"/>
  <c r="L27" i="4" s="1"/>
  <c r="K7" i="4"/>
  <c r="L7" i="4"/>
  <c r="K8" i="4"/>
  <c r="L8" i="4"/>
  <c r="K9" i="4"/>
  <c r="L9" i="4"/>
  <c r="K10" i="4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C27" i="4"/>
  <c r="D27" i="4"/>
  <c r="E27" i="4"/>
  <c r="F27" i="4"/>
  <c r="F28" i="4" s="1"/>
  <c r="G27" i="4"/>
  <c r="H27" i="4"/>
  <c r="I27" i="4"/>
  <c r="J27" i="4"/>
  <c r="J28" i="4" s="1"/>
  <c r="K27" i="4"/>
  <c r="K36" i="4"/>
  <c r="L36" i="4"/>
  <c r="L57" i="4" s="1"/>
  <c r="K37" i="4"/>
  <c r="L37" i="4"/>
  <c r="K38" i="4"/>
  <c r="L38" i="4"/>
  <c r="K39" i="4"/>
  <c r="L39" i="4"/>
  <c r="K40" i="4"/>
  <c r="L40" i="4"/>
  <c r="K41" i="4"/>
  <c r="L41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C57" i="4"/>
  <c r="D57" i="4"/>
  <c r="E57" i="4"/>
  <c r="F57" i="4"/>
  <c r="G57" i="4"/>
  <c r="H57" i="4"/>
  <c r="I57" i="4"/>
  <c r="J57" i="4"/>
  <c r="J58" i="4" s="1"/>
  <c r="K57" i="4"/>
  <c r="F5" i="2"/>
  <c r="H5" i="2" s="1"/>
  <c r="N5" i="2"/>
  <c r="G5" i="2"/>
  <c r="D6" i="2"/>
  <c r="D25" i="2" s="1"/>
  <c r="N6" i="2"/>
  <c r="E6" i="2"/>
  <c r="M6" i="2" s="1"/>
  <c r="F6" i="2"/>
  <c r="H6" i="2"/>
  <c r="G7" i="2"/>
  <c r="H7" i="2"/>
  <c r="D8" i="2"/>
  <c r="H8" i="2" s="1"/>
  <c r="N8" i="2"/>
  <c r="E8" i="2"/>
  <c r="M8" i="2"/>
  <c r="F8" i="2"/>
  <c r="G8" i="2"/>
  <c r="D9" i="2"/>
  <c r="E9" i="2"/>
  <c r="M9" i="2" s="1"/>
  <c r="F9" i="2"/>
  <c r="H9" i="2"/>
  <c r="D11" i="2"/>
  <c r="H11" i="2"/>
  <c r="E11" i="2"/>
  <c r="M11" i="2" s="1"/>
  <c r="G12" i="2"/>
  <c r="H12" i="2"/>
  <c r="D13" i="2"/>
  <c r="E13" i="2"/>
  <c r="G13" i="2" s="1"/>
  <c r="M13" i="2"/>
  <c r="D14" i="2"/>
  <c r="N14" i="2"/>
  <c r="E14" i="2"/>
  <c r="M14" i="2" s="1"/>
  <c r="F14" i="2"/>
  <c r="H14" i="2"/>
  <c r="D15" i="2"/>
  <c r="F15" i="2"/>
  <c r="N15" i="2" s="1"/>
  <c r="G15" i="2"/>
  <c r="D16" i="2"/>
  <c r="F16" i="2"/>
  <c r="H16" i="2" s="1"/>
  <c r="G16" i="2"/>
  <c r="D17" i="2"/>
  <c r="F17" i="2"/>
  <c r="N17" i="2" s="1"/>
  <c r="G17" i="2"/>
  <c r="N18" i="2"/>
  <c r="G18" i="2"/>
  <c r="H18" i="2"/>
  <c r="D19" i="2"/>
  <c r="F19" i="2"/>
  <c r="H19" i="2" s="1"/>
  <c r="G19" i="2"/>
  <c r="G20" i="2"/>
  <c r="M21" i="2"/>
  <c r="G21" i="2"/>
  <c r="D22" i="2"/>
  <c r="H22" i="2" s="1"/>
  <c r="N22" i="2"/>
  <c r="E22" i="2"/>
  <c r="F22" i="2"/>
  <c r="G22" i="2"/>
  <c r="D23" i="2"/>
  <c r="F23" i="2"/>
  <c r="H23" i="2" s="1"/>
  <c r="G23" i="2"/>
  <c r="D24" i="2"/>
  <c r="F24" i="2"/>
  <c r="H24" i="2" s="1"/>
  <c r="G24" i="2"/>
  <c r="M12" i="2"/>
  <c r="N16" i="2"/>
  <c r="N11" i="2"/>
  <c r="H17" i="2"/>
  <c r="H15" i="2"/>
  <c r="H25" i="2" l="1"/>
  <c r="D28" i="4"/>
  <c r="H28" i="4"/>
  <c r="D58" i="4"/>
  <c r="F58" i="4"/>
  <c r="H58" i="4"/>
  <c r="F25" i="2"/>
  <c r="N23" i="2"/>
  <c r="G14" i="2"/>
  <c r="G6" i="2"/>
  <c r="N21" i="2"/>
  <c r="N24" i="2"/>
  <c r="N13" i="2"/>
  <c r="N25" i="2" s="1"/>
  <c r="H20" i="2"/>
  <c r="G9" i="2"/>
  <c r="G25" i="2" s="1"/>
  <c r="E25" i="2"/>
  <c r="N19" i="2"/>
  <c r="G11" i="2"/>
  <c r="H10" i="2"/>
  <c r="M10" i="2"/>
  <c r="M25" i="2" s="1"/>
  <c r="G10" i="2"/>
</calcChain>
</file>

<file path=xl/sharedStrings.xml><?xml version="1.0" encoding="utf-8"?>
<sst xmlns="http://schemas.openxmlformats.org/spreadsheetml/2006/main" count="132" uniqueCount="69">
  <si>
    <t>·áñÍÇ ù³Ý³ÏÁ</t>
  </si>
  <si>
    <t>·³ÝÓí³Í å»ï.ïáõñùÁ(Ñ³½.¹.)</t>
  </si>
  <si>
    <t>ÀÝ¹³Ù»ÝÁ</t>
  </si>
  <si>
    <t>ìÖè²´ºÎ ¸²î²ð²Ü</t>
  </si>
  <si>
    <t>îÜîºê²Î²Ü ¸²î²ð²Ü</t>
  </si>
  <si>
    <t>ÐÐ ø²Ô.¶àðÌ.ìºð²øÜÜÆâ ¸²î²ð²Ü</t>
  </si>
  <si>
    <t xml:space="preserve">ÐÐ øð. ºì ¼ÆÜ.¶àðÌ.ìºð²øÜÜÆâ ¸²î²ð²Ü </t>
  </si>
  <si>
    <t>ÎºÜîðàÜ ºì Üàðø_Ø²ð²Þ Ð²Ø.²è.²îÚ.¸²î²ð²Ü</t>
  </si>
  <si>
    <t>²ì²Ü ºì Üàð Üàðø Ð²Ø.²è.²îÚ.¸²î²ð²Ü</t>
  </si>
  <si>
    <t>²ð²´ÎÆð ºì ø²Ü²øºè-¼ºÚÂàôÜÐ²Ø.²è.²îÚ.¸²î²ð²Ü</t>
  </si>
  <si>
    <t>ÞºÜ¶²ìÆÂ Ð²Ø²ÚÜøÆ ²è.²îÚ.¸²î²ð²Ü</t>
  </si>
  <si>
    <t>²æ²öÜÚ²Î ºì ¸²ìÆÂ²ÞºÜ Ð²Ø.²è.²îÚ.¸²î²ð²Ü</t>
  </si>
  <si>
    <t>Ø²È²ÂÆ²-êº´²êîÆ² Ð²Ø.²è.²îÚ.¸²î²ð²Ü</t>
  </si>
  <si>
    <t>¾ðº´àôÜÆ ºì Üàô´²ð²ÞºÜ Ð²Ø.²è.²îÚ.¸²î²ð²Ü</t>
  </si>
  <si>
    <t>²ð²ð²îÆ Ø²ð¼Æ ²è.²îÚ.¸²î²ð²Ü</t>
  </si>
  <si>
    <t>²ð²¶²ÌàîÜÆ Ø²ð¼Æ ²è.²îÚ.¸²î²ð²Ü</t>
  </si>
  <si>
    <t>²ðØ²ìÆðÆ Ø²ð¼Æ ²è.²îÚ.¸²î²ð²Ü</t>
  </si>
  <si>
    <t>¶ºÔ²ðøàôÜÆøÆ Ø²ð¼Æ ²è.²îÚ.¸²î²ð²Ü</t>
  </si>
  <si>
    <t>Îàî²ÚøÆ Ø²ð¼Æ ²è.²îÚ.¸²î²ð²Ü</t>
  </si>
  <si>
    <t>êÚàôÜÆøÆ Ø²ð¼Æ ²è.²îÚ.¸²î²ð²Ü</t>
  </si>
  <si>
    <t>ì²Úàò ÒàðÆ Ø²ð¼Æ ²è.²îÚ.¸²î²ð²Ü</t>
  </si>
  <si>
    <t>Èàèàô Ø²ð¼Æ ²è.²îÚ.¸²î²ð²Ü</t>
  </si>
  <si>
    <t>î²ìàôÞÆ Ø²ð¼Æ ²è.²îÚ.¸²î²ð²Ü</t>
  </si>
  <si>
    <t>ÞÆð²ÎÆ Ø²ð¼Æ ²è.²îÚ.¸²î²ð²Ü</t>
  </si>
  <si>
    <t>Ð/Ð</t>
  </si>
  <si>
    <t>î³ñ»Ï³ÝÁ</t>
  </si>
  <si>
    <t>I »é³ÙëÛ³Ï</t>
  </si>
  <si>
    <t>II »é³ÙëÛ³Ï</t>
  </si>
  <si>
    <t>III »é³ÙëÛ³Ï</t>
  </si>
  <si>
    <t>ù³Ý³ÏÁ /Ñ³ï/</t>
  </si>
  <si>
    <t>·áõÙ³ñÁ /Ñ³½.¹ñ³Ù/</t>
  </si>
  <si>
    <t>IV »é³ÙëÛ³Ï</t>
  </si>
  <si>
    <t>ä»ï³Ï³Ý ïáõñùÇ ï»ë³ÏÁ*</t>
  </si>
  <si>
    <t>%</t>
  </si>
  <si>
    <t>ä»ï³Ï³Ý ïáõñù</t>
  </si>
  <si>
    <t>2007Ã. ÷³ëï³óÇ ïíÛ³ÉÝ»ñÁ</t>
  </si>
  <si>
    <t>2008Ã. ïíÛ³ÉÝ»ñÁ (Ï³ÝË³ï»ëáõÙ)</t>
  </si>
  <si>
    <t>2007Ã. Ï³ÝË³ï»ëíáÕ ïíÛ³ÉÝ»ñÁ</t>
  </si>
  <si>
    <t>Ñ/Ñ</t>
  </si>
  <si>
    <t>2007-2008ÃÃ.·³ÝÓí³Í (·³ÝÓí»ÉÇù) å»ï³Ï³Ý ïáõñùÇ ·áõÙ³ñÝ»ñÇ ¨ Ñ³Ù³å³ï³ëË³Ý ù³Ý³Ï³Ï³Ý ïíÛ³ÉÝ»ñÇ í»ñ³µ»ñÛ³É Áëï ¹³ï³ñ³ÝÝ»ñÇ</t>
  </si>
  <si>
    <t>1-ÇÝ ÏÇë³ÙÛ³Ï</t>
  </si>
  <si>
    <t>3-ñ¹ »é³ÙëÛ³Ï</t>
  </si>
  <si>
    <t>1 -ÇÝ »é³ÙëÛ³Ï</t>
  </si>
  <si>
    <t>2-ñ¹  »é³ÙëÛ³Ï</t>
  </si>
  <si>
    <t>4-ñ¹ »é³ÙëÛ³Ï</t>
  </si>
  <si>
    <t>·³ÝÓí³Í å»ï.ïáõñùÁ (Ñ³½.¹.)</t>
  </si>
  <si>
    <t>·³ÝÓí³Í å»ï. ïáõñùÁ (Ñ³½.¹.)</t>
  </si>
  <si>
    <t>Ð³ßí»ïíáõÃÛáõÝ</t>
  </si>
  <si>
    <t>²æ²öÜÚ²Î ºì ¸²ìÆÂ²ÞºÜ Ð²Ø. ÀÜ¸. Æð²ì.¸²î²ð²Ü</t>
  </si>
  <si>
    <t>²ð²´ÎÆð ºì ø²Ü²øºè-¼ºÚÂàôÜÐ²Ø. ÀÜ¸. Æð²ì.¸²î²ð²Ü</t>
  </si>
  <si>
    <t>²ì²Ü ºì Üàð Üàðø Ð²Ø. ÀÜ¸. Æð²ì.¸²î²ð²Ü</t>
  </si>
  <si>
    <t>ÎºÜîðàÜ ºì Üàðø_Ø²ð²Þ Ð²Ø. ÀÜ¸. Æð²ì.¸²î²ð²Ü</t>
  </si>
  <si>
    <t>¾ðº´àôÜÆ ºì Üàô´²ð²ÞºÜ Ð²Ø. ÀÜ¸. Æð²ì.¸²î²ð²Ü</t>
  </si>
  <si>
    <t>Ø²È²ÂÆ²-êº´²êîÆ² Ð²Ø. ÀÜ¸. Æð²ì.¸²î²ð²Ü</t>
  </si>
  <si>
    <t>ÞºÜ¶²ìÆÂ Ð²Ø²ÚÜøÆ Ð²Ø. ÀÜ¸. Æð²ì.¸²î²ð²Ü</t>
  </si>
  <si>
    <t>Îàî²ÚøÆ Ø²ð¼Æ ÀÜ¸. Æð²ì.¸²î²ð²Ü</t>
  </si>
  <si>
    <t>²ð²¶²ÌàîÜÆ Ø²ð¼Æ ÀÜ¸. Æð²ì.¸²î²ð²Ü</t>
  </si>
  <si>
    <t>²ðØ²ìÆðÆ Ø²ð¼Æ ÀÜ¸. Æð²ì.¸²î²ð²Ü</t>
  </si>
  <si>
    <t>¶ºÔ²ðøàôÜÆøÆ Ø²ð¼Æ ÀÜ¸. Æð²ì.¸²î²ð²Ü</t>
  </si>
  <si>
    <t>Èàèàô Ø²ð¼Æ ÀÜ¸. Æð²ì.¸²î²ð²Ü</t>
  </si>
  <si>
    <t>ÞÆð²ÎÆ Ø²ð¼Æ ÀÜ¸. Æð²ì.¸²î²ð²Ü</t>
  </si>
  <si>
    <t>êÚàôÜÆøÆ Ø²ð¼Æ ÀÜ¸. Æð²ì.¸²î²ð²Ü</t>
  </si>
  <si>
    <t>î²ìàôÞÆ Ø²ð¼Æ ÀÜ¸. Æð²ì.¸²î²ð²Ü</t>
  </si>
  <si>
    <t>²ð²ð²îÆ ºì ì²Úàò ÒàðÆ Ø²ð¼ºðÆ ÀÜ¸. Æð²ì.¸²î²ð²Ü</t>
  </si>
  <si>
    <t>ì²ðâ²Î²Ü ¸²î²ð²Ü</t>
  </si>
  <si>
    <t xml:space="preserve">ÐÐ ìºð²øÜÜÆâ øðº²Î²Ü ¸²î²ð²Ü </t>
  </si>
  <si>
    <t>ÐÐ ìºð²øÜÜÆâ ø²Ô²ø²òÆ²Î²Ü ¸²î²ð²Ü</t>
  </si>
  <si>
    <t>Դատական պրակտիկայի ամփոփման վարչության պետ՝                            Կարեն Փոլադյան</t>
  </si>
  <si>
    <t xml:space="preserve">ÐÐ ¹³ï³ñ³ÝÝ»ñÇ ÏáÕÙÇó  2009Ã. 4 »é³ÙëÛ³ÏÝ»ñÇ ÁÝÃ³óùáõÙ ·³ÝÓí³Í å»ï³Ï³Ý ïáõñùÇ í»ñ³µ»ñÛ³É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</si>
</sst>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9" formatCode="0.000"/>
  </numFmts>
  <fonts count="13">
    <font>
      <sz val="10"/>
      <name val="Arial"/>
    </font>
    <font>
      <b/>
      <sz val="10"/>
      <name val="Arial LatArm"/>
      <family val="2"/>
    </font>
    <font>
      <b/>
      <sz val="8"/>
      <name val="Arial LatArm"/>
      <family val="2"/>
    </font>
    <font>
      <sz val="8"/>
      <name val="Arial"/>
      <family val="2"/>
      <charset val="204"/>
    </font>
    <font>
      <b/>
      <sz val="9"/>
      <name val="Arial LatArm"/>
      <family val="2"/>
    </font>
    <font>
      <b/>
      <sz val="8"/>
      <name val="Times Armenian"/>
      <family val="1"/>
    </font>
    <font>
      <b/>
      <sz val="10"/>
      <name val="Times Armenian"/>
      <family val="1"/>
    </font>
    <font>
      <b/>
      <i/>
      <sz val="16"/>
      <name val="Arial LatArm"/>
      <family val="2"/>
    </font>
    <font>
      <b/>
      <i/>
      <sz val="10"/>
      <name val="Arial LatArm"/>
      <family val="2"/>
    </font>
    <font>
      <b/>
      <sz val="12"/>
      <name val="Times Armenian"/>
      <family val="1"/>
    </font>
    <font>
      <b/>
      <i/>
      <sz val="18"/>
      <name val="Arial LatArm"/>
      <family val="2"/>
    </font>
    <font>
      <b/>
      <sz val="12"/>
      <name val="Arial LatArm"/>
      <family val="2"/>
    </font>
    <font>
      <b/>
      <sz val="10"/>
      <color theme="1"/>
      <name val="Arial LatArm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1" fontId="1" fillId="0" borderId="0" xfId="0" applyNumberFormat="1" applyFont="1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/>
    <xf numFmtId="1" fontId="1" fillId="0" borderId="0" xfId="0" applyNumberFormat="1" applyFont="1" applyBorder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2" fillId="0" borderId="1" xfId="0" applyNumberFormat="1" applyFont="1" applyBorder="1"/>
    <xf numFmtId="0" fontId="2" fillId="0" borderId="1" xfId="0" applyFont="1" applyBorder="1"/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189" fontId="2" fillId="0" borderId="1" xfId="0" applyNumberFormat="1" applyFont="1" applyBorder="1" applyAlignment="1">
      <alignment horizontal="right" vertical="center" wrapText="1"/>
    </xf>
    <xf numFmtId="189" fontId="2" fillId="0" borderId="1" xfId="0" applyNumberFormat="1" applyFont="1" applyBorder="1"/>
    <xf numFmtId="189" fontId="2" fillId="0" borderId="1" xfId="0" applyNumberFormat="1" applyFont="1" applyBorder="1" applyAlignment="1"/>
    <xf numFmtId="0" fontId="2" fillId="0" borderId="1" xfId="0" applyFont="1" applyBorder="1" applyAlignment="1"/>
    <xf numFmtId="189" fontId="2" fillId="0" borderId="1" xfId="0" applyNumberFormat="1" applyFont="1" applyBorder="1" applyAlignment="1">
      <alignment horizontal="right"/>
    </xf>
    <xf numFmtId="1" fontId="2" fillId="0" borderId="5" xfId="0" applyNumberFormat="1" applyFont="1" applyBorder="1"/>
    <xf numFmtId="189" fontId="2" fillId="0" borderId="5" xfId="0" applyNumberFormat="1" applyFont="1" applyBorder="1" applyAlignment="1"/>
    <xf numFmtId="189" fontId="2" fillId="0" borderId="5" xfId="0" applyNumberFormat="1" applyFont="1" applyBorder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1" fillId="0" borderId="6" xfId="0" applyFont="1" applyBorder="1"/>
    <xf numFmtId="0" fontId="2" fillId="0" borderId="6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 wrapText="1"/>
    </xf>
    <xf numFmtId="0" fontId="6" fillId="2" borderId="7" xfId="0" applyFont="1" applyFill="1" applyBorder="1"/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/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1" fontId="1" fillId="0" borderId="1" xfId="0" applyNumberFormat="1" applyFont="1" applyBorder="1" applyAlignment="1"/>
    <xf numFmtId="0" fontId="1" fillId="0" borderId="1" xfId="0" applyNumberFormat="1" applyFont="1" applyBorder="1" applyAlignment="1"/>
    <xf numFmtId="0" fontId="5" fillId="0" borderId="1" xfId="0" applyFont="1" applyBorder="1" applyAlignment="1">
      <alignment vertical="center" wrapText="1"/>
    </xf>
    <xf numFmtId="1" fontId="1" fillId="0" borderId="0" xfId="0" applyNumberFormat="1" applyFont="1" applyBorder="1" applyAlignment="1"/>
    <xf numFmtId="0" fontId="1" fillId="0" borderId="0" xfId="0" applyNumberFormat="1" applyFont="1" applyBorder="1" applyAlignment="1"/>
    <xf numFmtId="1" fontId="11" fillId="0" borderId="0" xfId="0" applyNumberFormat="1" applyFont="1" applyBorder="1" applyAlignment="1"/>
    <xf numFmtId="0" fontId="6" fillId="3" borderId="0" xfId="0" applyFont="1" applyFill="1" applyBorder="1"/>
    <xf numFmtId="0" fontId="1" fillId="3" borderId="1" xfId="0" applyNumberFormat="1" applyFont="1" applyFill="1" applyBorder="1" applyAlignment="1"/>
    <xf numFmtId="0" fontId="1" fillId="0" borderId="1" xfId="0" applyNumberFormat="1" applyFont="1" applyFill="1" applyBorder="1" applyAlignment="1"/>
    <xf numFmtId="1" fontId="12" fillId="0" borderId="1" xfId="0" applyNumberFormat="1" applyFont="1" applyBorder="1" applyAlignment="1"/>
    <xf numFmtId="1" fontId="1" fillId="4" borderId="1" xfId="0" applyNumberFormat="1" applyFont="1" applyFill="1" applyBorder="1" applyAlignment="1"/>
    <xf numFmtId="0" fontId="9" fillId="0" borderId="0" xfId="0" applyFont="1" applyAlignment="1">
      <alignment horizontal="left" vertical="center"/>
    </xf>
    <xf numFmtId="0" fontId="1" fillId="2" borderId="10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9" fillId="0" borderId="0" xfId="0" applyFont="1"/>
    <xf numFmtId="0" fontId="7" fillId="0" borderId="0" xfId="0" applyFont="1" applyBorder="1" applyAlignment="1">
      <alignment horizontal="center" wrapText="1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10</xdr:col>
      <xdr:colOff>666750</xdr:colOff>
      <xdr:row>0</xdr:row>
      <xdr:rowOff>0</xdr:rowOff>
    </xdr:to>
    <xdr:sp macro="" textlink="">
      <xdr:nvSpPr>
        <xdr:cNvPr id="3657" name="Line 1"/>
        <xdr:cNvSpPr>
          <a:spLocks noChangeShapeType="1"/>
        </xdr:cNvSpPr>
      </xdr:nvSpPr>
      <xdr:spPr bwMode="auto">
        <a:xfrm>
          <a:off x="342900" y="0"/>
          <a:ext cx="8753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0</xdr:row>
      <xdr:rowOff>0</xdr:rowOff>
    </xdr:from>
    <xdr:to>
      <xdr:col>12</xdr:col>
      <xdr:colOff>0</xdr:colOff>
      <xdr:row>0</xdr:row>
      <xdr:rowOff>0</xdr:rowOff>
    </xdr:to>
    <xdr:sp macro="" textlink="">
      <xdr:nvSpPr>
        <xdr:cNvPr id="3658" name="Line 2"/>
        <xdr:cNvSpPr>
          <a:spLocks noChangeShapeType="1"/>
        </xdr:cNvSpPr>
      </xdr:nvSpPr>
      <xdr:spPr bwMode="auto">
        <a:xfrm flipV="1">
          <a:off x="8439150" y="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3659" name="Line 3"/>
        <xdr:cNvSpPr>
          <a:spLocks noChangeShapeType="1"/>
        </xdr:cNvSpPr>
      </xdr:nvSpPr>
      <xdr:spPr bwMode="auto">
        <a:xfrm>
          <a:off x="10677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3660" name="Line 4"/>
        <xdr:cNvSpPr>
          <a:spLocks noChangeShapeType="1"/>
        </xdr:cNvSpPr>
      </xdr:nvSpPr>
      <xdr:spPr bwMode="auto">
        <a:xfrm>
          <a:off x="10677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66675</xdr:colOff>
      <xdr:row>0</xdr:row>
      <xdr:rowOff>0</xdr:rowOff>
    </xdr:from>
    <xdr:to>
      <xdr:col>9</xdr:col>
      <xdr:colOff>609600</xdr:colOff>
      <xdr:row>0</xdr:row>
      <xdr:rowOff>0</xdr:rowOff>
    </xdr:to>
    <xdr:sp macro="" textlink="">
      <xdr:nvSpPr>
        <xdr:cNvPr id="3661" name="Line 5"/>
        <xdr:cNvSpPr>
          <a:spLocks noChangeShapeType="1"/>
        </xdr:cNvSpPr>
      </xdr:nvSpPr>
      <xdr:spPr bwMode="auto">
        <a:xfrm>
          <a:off x="6953250" y="0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8</xdr:col>
      <xdr:colOff>19050</xdr:colOff>
      <xdr:row>0</xdr:row>
      <xdr:rowOff>0</xdr:rowOff>
    </xdr:to>
    <xdr:sp macro="" textlink="">
      <xdr:nvSpPr>
        <xdr:cNvPr id="3662" name="Line 6"/>
        <xdr:cNvSpPr>
          <a:spLocks noChangeShapeType="1"/>
        </xdr:cNvSpPr>
      </xdr:nvSpPr>
      <xdr:spPr bwMode="auto">
        <a:xfrm>
          <a:off x="5391150" y="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428625</xdr:colOff>
      <xdr:row>0</xdr:row>
      <xdr:rowOff>0</xdr:rowOff>
    </xdr:from>
    <xdr:to>
      <xdr:col>5</xdr:col>
      <xdr:colOff>228600</xdr:colOff>
      <xdr:row>0</xdr:row>
      <xdr:rowOff>0</xdr:rowOff>
    </xdr:to>
    <xdr:sp macro="" textlink="">
      <xdr:nvSpPr>
        <xdr:cNvPr id="3663" name="Line 7"/>
        <xdr:cNvSpPr>
          <a:spLocks noChangeShapeType="1"/>
        </xdr:cNvSpPr>
      </xdr:nvSpPr>
      <xdr:spPr bwMode="auto">
        <a:xfrm>
          <a:off x="3543300" y="0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304800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3664" name="Line 8"/>
        <xdr:cNvSpPr>
          <a:spLocks noChangeShapeType="1"/>
        </xdr:cNvSpPr>
      </xdr:nvSpPr>
      <xdr:spPr bwMode="auto">
        <a:xfrm flipV="1">
          <a:off x="304800" y="0"/>
          <a:ext cx="2390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0"/>
  <sheetViews>
    <sheetView tabSelected="1" view="pageBreakPreview" topLeftCell="B1" zoomScaleNormal="100" zoomScaleSheetLayoutView="100" workbookViewId="0">
      <selection activeCell="J27" sqref="J27"/>
    </sheetView>
  </sheetViews>
  <sheetFormatPr defaultRowHeight="12.75"/>
  <cols>
    <col min="1" max="1" width="4.42578125" style="1" customWidth="1"/>
    <col min="2" max="2" width="29.140625" style="1" customWidth="1"/>
    <col min="3" max="3" width="8.28515625" style="1" customWidth="1"/>
    <col min="4" max="4" width="14" style="1" customWidth="1"/>
    <col min="5" max="5" width="7.7109375" style="1" customWidth="1"/>
    <col min="6" max="6" width="13.5703125" style="1" customWidth="1"/>
    <col min="7" max="7" width="9.5703125" style="1" customWidth="1"/>
    <col min="8" max="8" width="14.5703125" style="1" customWidth="1"/>
    <col min="9" max="9" width="8.7109375" style="1" customWidth="1"/>
    <col min="10" max="10" width="14" style="1" customWidth="1"/>
    <col min="11" max="11" width="12.42578125" style="1" customWidth="1"/>
    <col min="12" max="12" width="18.140625" style="1" customWidth="1"/>
    <col min="13" max="13" width="9" style="1" customWidth="1"/>
    <col min="14" max="14" width="14.140625" style="1" customWidth="1"/>
    <col min="15" max="16384" width="9.140625" style="1"/>
  </cols>
  <sheetData>
    <row r="1" spans="1:15" ht="29.25" customHeight="1">
      <c r="B1" s="57" t="s">
        <v>47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39"/>
    </row>
    <row r="2" spans="1:15" ht="42.75" customHeight="1" thickBot="1">
      <c r="B2" s="60" t="s">
        <v>68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5" ht="15" customHeight="1" thickBot="1">
      <c r="A3" s="36"/>
      <c r="B3" s="37"/>
      <c r="C3" s="55" t="s">
        <v>42</v>
      </c>
      <c r="D3" s="55"/>
      <c r="E3" s="55" t="s">
        <v>43</v>
      </c>
      <c r="F3" s="55"/>
      <c r="G3" s="55" t="s">
        <v>40</v>
      </c>
      <c r="H3" s="56"/>
      <c r="I3" s="55" t="s">
        <v>41</v>
      </c>
      <c r="J3" s="55"/>
      <c r="K3" s="55" t="s">
        <v>44</v>
      </c>
      <c r="L3" s="55"/>
      <c r="M3" s="55" t="s">
        <v>2</v>
      </c>
      <c r="N3" s="55"/>
    </row>
    <row r="4" spans="1:15" ht="33.75">
      <c r="A4" s="30"/>
      <c r="B4" s="30"/>
      <c r="C4" s="31" t="s">
        <v>0</v>
      </c>
      <c r="D4" s="31" t="s">
        <v>1</v>
      </c>
      <c r="E4" s="31" t="s">
        <v>0</v>
      </c>
      <c r="F4" s="31" t="s">
        <v>1</v>
      </c>
      <c r="G4" s="31" t="s">
        <v>0</v>
      </c>
      <c r="H4" s="31" t="s">
        <v>45</v>
      </c>
      <c r="I4" s="31" t="s">
        <v>0</v>
      </c>
      <c r="J4" s="31" t="s">
        <v>45</v>
      </c>
      <c r="K4" s="31" t="s">
        <v>0</v>
      </c>
      <c r="L4" s="31" t="s">
        <v>45</v>
      </c>
      <c r="M4" s="31" t="s">
        <v>0</v>
      </c>
      <c r="N4" s="31" t="s">
        <v>46</v>
      </c>
    </row>
    <row r="5" spans="1:15" ht="15.75" customHeight="1">
      <c r="A5" s="2">
        <v>1</v>
      </c>
      <c r="B5" s="32" t="s">
        <v>3</v>
      </c>
      <c r="C5" s="43">
        <v>305</v>
      </c>
      <c r="D5" s="44">
        <v>9009225</v>
      </c>
      <c r="E5" s="2">
        <v>478</v>
      </c>
      <c r="F5" s="2">
        <f>SUM(8374236)</f>
        <v>8374236</v>
      </c>
      <c r="G5" s="43">
        <f>SUM(C5+E5)</f>
        <v>783</v>
      </c>
      <c r="H5" s="43">
        <f>SUM(D5+F5)</f>
        <v>17383461</v>
      </c>
      <c r="I5" s="43">
        <v>483</v>
      </c>
      <c r="J5" s="43">
        <v>8222851</v>
      </c>
      <c r="K5" s="43">
        <v>580</v>
      </c>
      <c r="L5" s="43">
        <v>11119746</v>
      </c>
      <c r="M5" s="43">
        <f>SUM(C5+E5+I5+K5)</f>
        <v>1846</v>
      </c>
      <c r="N5" s="43">
        <f>SUM(D5+F5+J5+L5)</f>
        <v>36726058</v>
      </c>
    </row>
    <row r="6" spans="1:15" ht="25.5" customHeight="1">
      <c r="A6" s="2">
        <v>2</v>
      </c>
      <c r="B6" s="33" t="s">
        <v>66</v>
      </c>
      <c r="C6" s="43">
        <v>604</v>
      </c>
      <c r="D6" s="44">
        <f>SUM(9554273+92550)</f>
        <v>9646823</v>
      </c>
      <c r="E6" s="43">
        <f>SUM(465+46)</f>
        <v>511</v>
      </c>
      <c r="F6" s="43">
        <f>SUM(9371100+62100)</f>
        <v>9433200</v>
      </c>
      <c r="G6" s="43">
        <f t="shared" ref="G6:G24" si="0">SUM(C6+E6)</f>
        <v>1115</v>
      </c>
      <c r="H6" s="43">
        <f t="shared" ref="H6:H24" si="1">SUM(D6+F6)</f>
        <v>19080023</v>
      </c>
      <c r="I6" s="43">
        <v>603</v>
      </c>
      <c r="J6" s="43">
        <v>15967100</v>
      </c>
      <c r="K6" s="43">
        <v>594</v>
      </c>
      <c r="L6" s="43">
        <v>11237100</v>
      </c>
      <c r="M6" s="43">
        <f t="shared" ref="M6:M24" si="2">SUM(C6+E6+I6+K6)</f>
        <v>2312</v>
      </c>
      <c r="N6" s="43">
        <f t="shared" ref="N6:N24" si="3">SUM(D6+F6+J6+L6)</f>
        <v>46284223</v>
      </c>
    </row>
    <row r="7" spans="1:15" ht="24" customHeight="1">
      <c r="A7" s="2">
        <v>3</v>
      </c>
      <c r="B7" s="33" t="s">
        <v>65</v>
      </c>
      <c r="C7" s="43">
        <v>8</v>
      </c>
      <c r="D7" s="50">
        <v>8000</v>
      </c>
      <c r="E7" s="43">
        <v>6</v>
      </c>
      <c r="F7" s="43">
        <v>8900</v>
      </c>
      <c r="G7" s="43">
        <f t="shared" si="0"/>
        <v>14</v>
      </c>
      <c r="H7" s="43">
        <f t="shared" si="1"/>
        <v>16900</v>
      </c>
      <c r="I7" s="2">
        <v>19</v>
      </c>
      <c r="J7" s="2">
        <v>23200</v>
      </c>
      <c r="K7" s="43">
        <v>7</v>
      </c>
      <c r="L7" s="43">
        <v>7000</v>
      </c>
      <c r="M7" s="43">
        <f>SUM(C7+E7+I7+K7)</f>
        <v>40</v>
      </c>
      <c r="N7" s="43">
        <f>SUM(D7+F7+J7+L7)</f>
        <v>47100</v>
      </c>
    </row>
    <row r="8" spans="1:15" ht="15.75" customHeight="1">
      <c r="A8" s="2">
        <v>4</v>
      </c>
      <c r="B8" s="45" t="s">
        <v>64</v>
      </c>
      <c r="C8" s="43">
        <v>1383</v>
      </c>
      <c r="D8" s="44">
        <f>SUM(62075719+202250)</f>
        <v>62277969</v>
      </c>
      <c r="E8" s="43">
        <f>SUM(993+111)</f>
        <v>1104</v>
      </c>
      <c r="F8" s="43">
        <f>SUM(60304380+170550)</f>
        <v>60474930</v>
      </c>
      <c r="G8" s="43">
        <f t="shared" si="0"/>
        <v>2487</v>
      </c>
      <c r="H8" s="43">
        <f t="shared" si="1"/>
        <v>122752899</v>
      </c>
      <c r="I8" s="43">
        <f>SUM(833+105)</f>
        <v>938</v>
      </c>
      <c r="J8" s="43">
        <f>SUM(26862682+148350)</f>
        <v>27011032</v>
      </c>
      <c r="K8" s="43">
        <v>1094</v>
      </c>
      <c r="L8" s="43">
        <v>68316559</v>
      </c>
      <c r="M8" s="43">
        <f>SUM(C8+E8+I8+K8)</f>
        <v>4519</v>
      </c>
      <c r="N8" s="43">
        <f>SUM(D8+F8+J8+L8)</f>
        <v>218080490</v>
      </c>
    </row>
    <row r="9" spans="1:15" ht="21">
      <c r="A9" s="2">
        <v>5</v>
      </c>
      <c r="B9" s="33" t="s">
        <v>48</v>
      </c>
      <c r="C9" s="43">
        <v>256</v>
      </c>
      <c r="D9" s="44">
        <f>SUM(4621532+19150)</f>
        <v>4640682</v>
      </c>
      <c r="E9" s="43">
        <f>SUM(354+28)</f>
        <v>382</v>
      </c>
      <c r="F9" s="43">
        <f>SUM(8548762+29750)</f>
        <v>8578512</v>
      </c>
      <c r="G9" s="43">
        <f t="shared" si="0"/>
        <v>638</v>
      </c>
      <c r="H9" s="43">
        <f t="shared" si="1"/>
        <v>13219194</v>
      </c>
      <c r="I9" s="43">
        <f>SUM(469+32)</f>
        <v>501</v>
      </c>
      <c r="J9" s="43">
        <f>SUM(15757585+49400)</f>
        <v>15806985</v>
      </c>
      <c r="K9" s="43">
        <v>469</v>
      </c>
      <c r="L9" s="43">
        <v>13912493</v>
      </c>
      <c r="M9" s="43">
        <f t="shared" si="2"/>
        <v>1608</v>
      </c>
      <c r="N9" s="43">
        <f t="shared" si="3"/>
        <v>42938672</v>
      </c>
    </row>
    <row r="10" spans="1:15" ht="21" customHeight="1">
      <c r="A10" s="2">
        <v>6</v>
      </c>
      <c r="B10" s="33" t="s">
        <v>49</v>
      </c>
      <c r="C10" s="43">
        <f>SUM(555+46)</f>
        <v>601</v>
      </c>
      <c r="D10" s="44">
        <f>SUM(4577953+84050)</f>
        <v>4662003</v>
      </c>
      <c r="E10" s="43">
        <f>SUM(729+56)</f>
        <v>785</v>
      </c>
      <c r="F10" s="43">
        <f>SUM(29833090+134200)</f>
        <v>29967290</v>
      </c>
      <c r="G10" s="43">
        <f t="shared" si="0"/>
        <v>1386</v>
      </c>
      <c r="H10" s="43">
        <f t="shared" si="1"/>
        <v>34629293</v>
      </c>
      <c r="I10" s="43">
        <f>SUM(1018+75)</f>
        <v>1093</v>
      </c>
      <c r="J10" s="43">
        <f>SUM(29865846+121500)</f>
        <v>29987346</v>
      </c>
      <c r="K10" s="43">
        <v>1049</v>
      </c>
      <c r="L10" s="43">
        <v>11706111</v>
      </c>
      <c r="M10" s="43">
        <f t="shared" si="2"/>
        <v>3528</v>
      </c>
      <c r="N10" s="43">
        <f t="shared" si="3"/>
        <v>76322750</v>
      </c>
    </row>
    <row r="11" spans="1:15" ht="21">
      <c r="A11" s="2">
        <v>7</v>
      </c>
      <c r="B11" s="33" t="s">
        <v>50</v>
      </c>
      <c r="C11" s="43">
        <v>286</v>
      </c>
      <c r="D11" s="44">
        <f>SUM(3543989+19450)</f>
        <v>3563439</v>
      </c>
      <c r="E11" s="43">
        <f>SUM(374+10)</f>
        <v>384</v>
      </c>
      <c r="F11" s="43">
        <f>SUM(17687542+8800)</f>
        <v>17696342</v>
      </c>
      <c r="G11" s="43">
        <f t="shared" si="0"/>
        <v>670</v>
      </c>
      <c r="H11" s="43">
        <f t="shared" si="1"/>
        <v>21259781</v>
      </c>
      <c r="I11" s="43">
        <f>SUM(538+11)</f>
        <v>549</v>
      </c>
      <c r="J11" s="43">
        <f>SUM(12475953+11700)</f>
        <v>12487653</v>
      </c>
      <c r="K11" s="43">
        <v>610</v>
      </c>
      <c r="L11" s="43">
        <v>6752970</v>
      </c>
      <c r="M11" s="43">
        <f t="shared" si="2"/>
        <v>1829</v>
      </c>
      <c r="N11" s="43">
        <f t="shared" si="3"/>
        <v>40500404</v>
      </c>
    </row>
    <row r="12" spans="1:15" ht="21">
      <c r="A12" s="2">
        <v>8</v>
      </c>
      <c r="B12" s="33" t="s">
        <v>51</v>
      </c>
      <c r="C12" s="43">
        <v>683</v>
      </c>
      <c r="D12" s="51">
        <f>SUM(39183207+201400)</f>
        <v>39384607</v>
      </c>
      <c r="E12" s="43">
        <v>769</v>
      </c>
      <c r="F12" s="43">
        <f>SUM(25419171+121030)</f>
        <v>25540201</v>
      </c>
      <c r="G12" s="43">
        <f t="shared" si="0"/>
        <v>1452</v>
      </c>
      <c r="H12" s="43">
        <f t="shared" si="1"/>
        <v>64924808</v>
      </c>
      <c r="I12" s="43">
        <f>SUM(914+54)</f>
        <v>968</v>
      </c>
      <c r="J12" s="43">
        <f>SUM(38946238+100600)</f>
        <v>39046838</v>
      </c>
      <c r="K12" s="43">
        <v>403</v>
      </c>
      <c r="L12" s="43">
        <v>16355173</v>
      </c>
      <c r="M12" s="43">
        <f t="shared" si="2"/>
        <v>2823</v>
      </c>
      <c r="N12" s="52">
        <f t="shared" si="3"/>
        <v>120326819</v>
      </c>
    </row>
    <row r="13" spans="1:15" ht="22.5" customHeight="1">
      <c r="A13" s="2">
        <v>9</v>
      </c>
      <c r="B13" s="33" t="s">
        <v>52</v>
      </c>
      <c r="C13" s="43">
        <v>191</v>
      </c>
      <c r="D13" s="44">
        <f>SUM(2636510+25000)</f>
        <v>2661510</v>
      </c>
      <c r="E13" s="43">
        <f>SUM(285+19)</f>
        <v>304</v>
      </c>
      <c r="F13" s="43">
        <f>SUM(6103317+105700)</f>
        <v>6209017</v>
      </c>
      <c r="G13" s="43">
        <f t="shared" si="0"/>
        <v>495</v>
      </c>
      <c r="H13" s="43">
        <f t="shared" si="1"/>
        <v>8870527</v>
      </c>
      <c r="I13" s="43">
        <f>SUM(409+37)</f>
        <v>446</v>
      </c>
      <c r="J13" s="43">
        <f>SUM(6787806+43050)</f>
        <v>6830856</v>
      </c>
      <c r="K13" s="43">
        <v>463</v>
      </c>
      <c r="L13" s="43">
        <v>8326869</v>
      </c>
      <c r="M13" s="43">
        <f t="shared" si="2"/>
        <v>1404</v>
      </c>
      <c r="N13" s="52">
        <f t="shared" si="3"/>
        <v>24028252</v>
      </c>
    </row>
    <row r="14" spans="1:15" ht="21">
      <c r="A14" s="2">
        <v>10</v>
      </c>
      <c r="B14" s="33" t="s">
        <v>53</v>
      </c>
      <c r="C14" s="43">
        <v>207</v>
      </c>
      <c r="D14" s="44">
        <f>SUM(4031304+16250)</f>
        <v>4047554</v>
      </c>
      <c r="E14" s="43">
        <f>SUM(297+15)</f>
        <v>312</v>
      </c>
      <c r="F14" s="43">
        <f>SUM(30109830+19050)</f>
        <v>30128880</v>
      </c>
      <c r="G14" s="43">
        <f t="shared" si="0"/>
        <v>519</v>
      </c>
      <c r="H14" s="43">
        <f t="shared" si="1"/>
        <v>34176434</v>
      </c>
      <c r="I14" s="43">
        <f>SUM(588+5)</f>
        <v>593</v>
      </c>
      <c r="J14" s="43">
        <f>SUM(39756663+7600)</f>
        <v>39764263</v>
      </c>
      <c r="K14" s="43">
        <v>393</v>
      </c>
      <c r="L14" s="43">
        <v>8395111</v>
      </c>
      <c r="M14" s="43">
        <f t="shared" si="2"/>
        <v>1505</v>
      </c>
      <c r="N14" s="52">
        <f t="shared" si="3"/>
        <v>82335808</v>
      </c>
    </row>
    <row r="15" spans="1:15" ht="21">
      <c r="A15" s="2">
        <v>11</v>
      </c>
      <c r="B15" s="33" t="s">
        <v>54</v>
      </c>
      <c r="C15" s="43">
        <v>377</v>
      </c>
      <c r="D15" s="44">
        <f>SUM(1932109+17000)</f>
        <v>1949109</v>
      </c>
      <c r="E15" s="43">
        <v>429</v>
      </c>
      <c r="F15" s="43">
        <f>SUM(10294002+14100)</f>
        <v>10308102</v>
      </c>
      <c r="G15" s="43">
        <f t="shared" si="0"/>
        <v>806</v>
      </c>
      <c r="H15" s="43">
        <f t="shared" si="1"/>
        <v>12257211</v>
      </c>
      <c r="I15" s="43">
        <f>SUM(442+8)</f>
        <v>450</v>
      </c>
      <c r="J15" s="43">
        <f>SUM(11555078+10500)</f>
        <v>11565578</v>
      </c>
      <c r="K15" s="43">
        <v>706</v>
      </c>
      <c r="L15" s="43">
        <v>11607253</v>
      </c>
      <c r="M15" s="43">
        <f t="shared" si="2"/>
        <v>1962</v>
      </c>
      <c r="N15" s="52">
        <f t="shared" si="3"/>
        <v>35430042</v>
      </c>
    </row>
    <row r="16" spans="1:15" ht="23.25" customHeight="1">
      <c r="A16" s="2">
        <v>12</v>
      </c>
      <c r="B16" s="33" t="s">
        <v>56</v>
      </c>
      <c r="C16" s="43">
        <v>301</v>
      </c>
      <c r="D16" s="44">
        <f>SUM(2228315+25600)</f>
        <v>2253915</v>
      </c>
      <c r="E16" s="43">
        <v>372</v>
      </c>
      <c r="F16" s="43">
        <f>SUM(4184326+51000)</f>
        <v>4235326</v>
      </c>
      <c r="G16" s="43">
        <f t="shared" si="0"/>
        <v>673</v>
      </c>
      <c r="H16" s="43">
        <f t="shared" si="1"/>
        <v>6489241</v>
      </c>
      <c r="I16" s="43">
        <f>SUM(403+17)</f>
        <v>420</v>
      </c>
      <c r="J16" s="43">
        <f>SUM(4743030+24700)</f>
        <v>4767730</v>
      </c>
      <c r="K16" s="43">
        <v>272</v>
      </c>
      <c r="L16" s="43">
        <v>3022802</v>
      </c>
      <c r="M16" s="43">
        <f t="shared" si="2"/>
        <v>1365</v>
      </c>
      <c r="N16" s="43">
        <f t="shared" si="3"/>
        <v>14279773</v>
      </c>
    </row>
    <row r="17" spans="1:14" ht="23.25" customHeight="1">
      <c r="A17" s="2">
        <v>13</v>
      </c>
      <c r="B17" s="33" t="s">
        <v>63</v>
      </c>
      <c r="C17" s="43">
        <v>553</v>
      </c>
      <c r="D17" s="44">
        <f>SUM(3524600+23600)</f>
        <v>3548200</v>
      </c>
      <c r="E17" s="43">
        <v>671</v>
      </c>
      <c r="F17" s="43">
        <f>SUM(9924400+18100)</f>
        <v>9942500</v>
      </c>
      <c r="G17" s="43">
        <f t="shared" si="0"/>
        <v>1224</v>
      </c>
      <c r="H17" s="43">
        <f t="shared" si="1"/>
        <v>13490700</v>
      </c>
      <c r="I17" s="43">
        <v>1021</v>
      </c>
      <c r="J17" s="43">
        <f>SUM(11393020+11100)</f>
        <v>11404120</v>
      </c>
      <c r="K17" s="43">
        <v>961</v>
      </c>
      <c r="L17" s="43">
        <v>1124700</v>
      </c>
      <c r="M17" s="43">
        <f t="shared" si="2"/>
        <v>3206</v>
      </c>
      <c r="N17" s="43">
        <f t="shared" si="3"/>
        <v>26019520</v>
      </c>
    </row>
    <row r="18" spans="1:14" ht="21.75" customHeight="1">
      <c r="A18" s="2">
        <v>14</v>
      </c>
      <c r="B18" s="33" t="s">
        <v>55</v>
      </c>
      <c r="C18" s="43">
        <v>615</v>
      </c>
      <c r="D18" s="44">
        <v>37674604</v>
      </c>
      <c r="E18" s="43">
        <v>933</v>
      </c>
      <c r="F18" s="43">
        <v>14448265</v>
      </c>
      <c r="G18" s="43">
        <f t="shared" si="0"/>
        <v>1548</v>
      </c>
      <c r="H18" s="43">
        <f t="shared" si="1"/>
        <v>52122869</v>
      </c>
      <c r="I18" s="43">
        <v>885</v>
      </c>
      <c r="J18" s="43">
        <v>21193633</v>
      </c>
      <c r="K18" s="43">
        <v>1063</v>
      </c>
      <c r="L18" s="43">
        <v>11724083</v>
      </c>
      <c r="M18" s="43">
        <f t="shared" si="2"/>
        <v>3496</v>
      </c>
      <c r="N18" s="43">
        <f t="shared" si="3"/>
        <v>85040585</v>
      </c>
    </row>
    <row r="19" spans="1:14" ht="21" customHeight="1">
      <c r="A19" s="2">
        <v>15</v>
      </c>
      <c r="B19" s="33" t="s">
        <v>57</v>
      </c>
      <c r="C19" s="43">
        <v>495</v>
      </c>
      <c r="D19" s="44">
        <f>SUM(2410028+29400)</f>
        <v>2439428</v>
      </c>
      <c r="E19" s="43">
        <v>718</v>
      </c>
      <c r="F19" s="43">
        <f>SUM(9455559+5500)</f>
        <v>9461059</v>
      </c>
      <c r="G19" s="43">
        <f t="shared" si="0"/>
        <v>1213</v>
      </c>
      <c r="H19" s="43">
        <f t="shared" si="1"/>
        <v>11900487</v>
      </c>
      <c r="I19" s="43">
        <f>SUM(536+18)</f>
        <v>554</v>
      </c>
      <c r="J19" s="43">
        <f>SUM(7064181+9600)</f>
        <v>7073781</v>
      </c>
      <c r="K19" s="43">
        <v>564</v>
      </c>
      <c r="L19" s="43">
        <v>7618158</v>
      </c>
      <c r="M19" s="43">
        <f t="shared" si="2"/>
        <v>2331</v>
      </c>
      <c r="N19" s="43">
        <f t="shared" si="3"/>
        <v>26592426</v>
      </c>
    </row>
    <row r="20" spans="1:14" ht="21.75" customHeight="1">
      <c r="A20" s="2">
        <v>16</v>
      </c>
      <c r="B20" s="33" t="s">
        <v>58</v>
      </c>
      <c r="C20" s="43">
        <v>247</v>
      </c>
      <c r="D20" s="44">
        <f>SUM(2276440+14500)</f>
        <v>2290940</v>
      </c>
      <c r="E20" s="43">
        <v>324</v>
      </c>
      <c r="F20" s="43">
        <f>SUM(6418060+19450+100000)</f>
        <v>6537510</v>
      </c>
      <c r="G20" s="43">
        <f t="shared" si="0"/>
        <v>571</v>
      </c>
      <c r="H20" s="43">
        <f t="shared" si="1"/>
        <v>8828450</v>
      </c>
      <c r="I20" s="43">
        <v>379</v>
      </c>
      <c r="J20" s="43">
        <f>SUM(10745512+22450+100000)</f>
        <v>10867962</v>
      </c>
      <c r="K20" s="43">
        <v>420</v>
      </c>
      <c r="L20" s="43">
        <v>5224251</v>
      </c>
      <c r="M20" s="43">
        <f t="shared" si="2"/>
        <v>1370</v>
      </c>
      <c r="N20" s="43">
        <f t="shared" si="3"/>
        <v>24920663</v>
      </c>
    </row>
    <row r="21" spans="1:14" ht="24.75" customHeight="1">
      <c r="A21" s="2">
        <v>17</v>
      </c>
      <c r="B21" s="34" t="s">
        <v>59</v>
      </c>
      <c r="C21" s="43">
        <v>573</v>
      </c>
      <c r="D21" s="44">
        <f>SUM(2878400+55100)</f>
        <v>2933500</v>
      </c>
      <c r="E21" s="43">
        <v>786</v>
      </c>
      <c r="F21" s="43">
        <f>SUM(6300600+22100)</f>
        <v>6322700</v>
      </c>
      <c r="G21" s="43">
        <f t="shared" si="0"/>
        <v>1359</v>
      </c>
      <c r="H21" s="43">
        <f t="shared" si="1"/>
        <v>9256200</v>
      </c>
      <c r="I21" s="43">
        <v>601</v>
      </c>
      <c r="J21" s="43">
        <f>SUM(7024000+27300)</f>
        <v>7051300</v>
      </c>
      <c r="K21" s="43">
        <v>641</v>
      </c>
      <c r="L21" s="43">
        <v>4575100</v>
      </c>
      <c r="M21" s="43">
        <f t="shared" si="2"/>
        <v>2601</v>
      </c>
      <c r="N21" s="43">
        <f t="shared" si="3"/>
        <v>20882600</v>
      </c>
    </row>
    <row r="22" spans="1:14" ht="21.75" customHeight="1">
      <c r="A22" s="2">
        <v>18</v>
      </c>
      <c r="B22" s="33" t="s">
        <v>60</v>
      </c>
      <c r="C22" s="43">
        <v>434</v>
      </c>
      <c r="D22" s="44">
        <f>SUM(3262621+18150)</f>
        <v>3280771</v>
      </c>
      <c r="E22" s="43">
        <f>SUM(339+27)</f>
        <v>366</v>
      </c>
      <c r="F22" s="43">
        <f>SUM(23763197+21200)</f>
        <v>23784397</v>
      </c>
      <c r="G22" s="43">
        <f t="shared" si="0"/>
        <v>800</v>
      </c>
      <c r="H22" s="43">
        <f t="shared" si="1"/>
        <v>27065168</v>
      </c>
      <c r="I22" s="43">
        <f>SUM(399+23)</f>
        <v>422</v>
      </c>
      <c r="J22" s="43">
        <f>SUM(3176204+22000)</f>
        <v>3198204</v>
      </c>
      <c r="K22" s="43">
        <v>671</v>
      </c>
      <c r="L22" s="43">
        <v>3683749</v>
      </c>
      <c r="M22" s="43">
        <f t="shared" si="2"/>
        <v>1893</v>
      </c>
      <c r="N22" s="43">
        <f t="shared" si="3"/>
        <v>33947121</v>
      </c>
    </row>
    <row r="23" spans="1:14" ht="21" customHeight="1">
      <c r="A23" s="2">
        <v>19</v>
      </c>
      <c r="B23" s="33" t="s">
        <v>61</v>
      </c>
      <c r="C23" s="43">
        <v>268</v>
      </c>
      <c r="D23" s="44">
        <f>SUM(2330637+7300)</f>
        <v>2337937</v>
      </c>
      <c r="E23" s="43">
        <v>288</v>
      </c>
      <c r="F23" s="43">
        <f>SUM(2977106+7750)</f>
        <v>2984856</v>
      </c>
      <c r="G23" s="43">
        <f t="shared" si="0"/>
        <v>556</v>
      </c>
      <c r="H23" s="43">
        <f t="shared" si="1"/>
        <v>5322793</v>
      </c>
      <c r="I23" s="43">
        <f>SUM(549+5)</f>
        <v>554</v>
      </c>
      <c r="J23" s="43">
        <f>SUM(6694101+4300)</f>
        <v>6698401</v>
      </c>
      <c r="K23" s="43">
        <v>295</v>
      </c>
      <c r="L23" s="43">
        <v>4241609</v>
      </c>
      <c r="M23" s="43">
        <f t="shared" si="2"/>
        <v>1405</v>
      </c>
      <c r="N23" s="43">
        <f t="shared" si="3"/>
        <v>16262803</v>
      </c>
    </row>
    <row r="24" spans="1:14" ht="23.25" customHeight="1" thickBot="1">
      <c r="A24" s="2">
        <v>20</v>
      </c>
      <c r="B24" s="33" t="s">
        <v>62</v>
      </c>
      <c r="C24" s="43">
        <v>177</v>
      </c>
      <c r="D24" s="44">
        <f>SUM(5027140+2600)</f>
        <v>5029740</v>
      </c>
      <c r="E24" s="43">
        <v>346</v>
      </c>
      <c r="F24" s="43">
        <f>SUM(1162757+15350)</f>
        <v>1178107</v>
      </c>
      <c r="G24" s="43">
        <f t="shared" si="0"/>
        <v>523</v>
      </c>
      <c r="H24" s="43">
        <f t="shared" si="1"/>
        <v>6207847</v>
      </c>
      <c r="I24" s="43">
        <f>SUM(323+8)</f>
        <v>331</v>
      </c>
      <c r="J24" s="43">
        <f>SUM(3366694+9500)</f>
        <v>3376194</v>
      </c>
      <c r="K24" s="43">
        <v>290</v>
      </c>
      <c r="L24" s="43">
        <v>2774374</v>
      </c>
      <c r="M24" s="43">
        <f t="shared" si="2"/>
        <v>1144</v>
      </c>
      <c r="N24" s="43">
        <f t="shared" si="3"/>
        <v>12358415</v>
      </c>
    </row>
    <row r="25" spans="1:14" ht="17.25" customHeight="1" thickBot="1">
      <c r="A25" s="2">
        <v>21</v>
      </c>
      <c r="B25" s="35" t="s">
        <v>2</v>
      </c>
      <c r="C25" s="53">
        <f t="shared" ref="C25:H25" si="4">SUM(C5:C24)</f>
        <v>8564</v>
      </c>
      <c r="D25" s="53">
        <f t="shared" si="4"/>
        <v>203639956</v>
      </c>
      <c r="E25" s="53">
        <f t="shared" si="4"/>
        <v>10268</v>
      </c>
      <c r="F25" s="53">
        <f t="shared" si="4"/>
        <v>285614330</v>
      </c>
      <c r="G25" s="53">
        <f t="shared" si="4"/>
        <v>18832</v>
      </c>
      <c r="H25" s="53">
        <f t="shared" si="4"/>
        <v>489254286</v>
      </c>
      <c r="I25" s="53">
        <f t="shared" ref="I25:N25" si="5">SUM(I5:I24)</f>
        <v>11810</v>
      </c>
      <c r="J25" s="53">
        <f t="shared" si="5"/>
        <v>282345027</v>
      </c>
      <c r="K25" s="53">
        <f t="shared" si="5"/>
        <v>11545</v>
      </c>
      <c r="L25" s="53">
        <f t="shared" si="5"/>
        <v>211725211</v>
      </c>
      <c r="M25" s="53">
        <f t="shared" si="5"/>
        <v>42187</v>
      </c>
      <c r="N25" s="53">
        <f t="shared" si="5"/>
        <v>983324524</v>
      </c>
    </row>
    <row r="26" spans="1:14" ht="17.25" customHeight="1">
      <c r="A26" s="3"/>
      <c r="B26" s="49"/>
      <c r="C26" s="46"/>
      <c r="D26" s="47"/>
      <c r="E26" s="46"/>
      <c r="F26" s="46"/>
      <c r="G26" s="46"/>
      <c r="H26" s="46"/>
      <c r="I26" s="46"/>
      <c r="J26" s="46"/>
      <c r="K26" s="46"/>
      <c r="L26" s="46"/>
      <c r="M26" s="46"/>
      <c r="N26" s="46"/>
    </row>
    <row r="27" spans="1:14" ht="27.75" customHeight="1">
      <c r="A27" s="3"/>
      <c r="B27" s="49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</row>
    <row r="28" spans="1:14" ht="36" customHeight="1">
      <c r="B28" s="54" t="s">
        <v>67</v>
      </c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</row>
    <row r="29" spans="1:14" ht="36" customHeight="1"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</row>
    <row r="30" spans="1:14" ht="17.25" customHeight="1">
      <c r="B30" s="40"/>
      <c r="C30" s="40"/>
      <c r="D30" s="41"/>
      <c r="E30" s="61"/>
      <c r="F30" s="61"/>
      <c r="G30" s="61"/>
      <c r="H30" s="61"/>
    </row>
    <row r="31" spans="1:14" ht="17.25" customHeight="1">
      <c r="B31" s="40"/>
      <c r="C31" s="40"/>
      <c r="D31" s="41"/>
      <c r="E31" s="41"/>
      <c r="F31" s="41"/>
      <c r="G31" s="41"/>
      <c r="H31" s="41"/>
      <c r="L31" s="4"/>
    </row>
    <row r="32" spans="1:14" ht="33.75" customHeight="1">
      <c r="B32" s="42"/>
      <c r="C32" s="42"/>
      <c r="D32" s="42"/>
      <c r="E32" s="42"/>
      <c r="F32" s="41"/>
      <c r="G32" s="41"/>
      <c r="H32" s="41"/>
      <c r="K32" s="10"/>
      <c r="L32" s="4"/>
    </row>
    <row r="33" spans="2:12" ht="19.5" hidden="1" customHeight="1">
      <c r="B33" s="58"/>
      <c r="C33" s="58"/>
      <c r="D33" s="58"/>
      <c r="E33" s="58"/>
      <c r="F33" s="58"/>
      <c r="G33" s="38"/>
      <c r="H33" s="38"/>
      <c r="K33" s="10"/>
      <c r="L33" s="4"/>
    </row>
    <row r="34" spans="2:12" ht="15">
      <c r="B34" s="59"/>
      <c r="C34" s="59"/>
      <c r="D34" s="59"/>
      <c r="E34" s="59"/>
      <c r="F34" s="59"/>
      <c r="G34" s="59"/>
      <c r="H34" s="59"/>
      <c r="K34" s="10"/>
      <c r="L34" s="4"/>
    </row>
    <row r="35" spans="2:12">
      <c r="K35" s="10"/>
      <c r="L35" s="4"/>
    </row>
    <row r="36" spans="2:12">
      <c r="K36" s="3"/>
      <c r="L36" s="4"/>
    </row>
    <row r="37" spans="2:12">
      <c r="L37" s="4"/>
    </row>
    <row r="38" spans="2:12">
      <c r="L38" s="4"/>
    </row>
    <row r="39" spans="2:12">
      <c r="L39" s="4"/>
    </row>
    <row r="40" spans="2:12">
      <c r="L40" s="4"/>
    </row>
    <row r="41" spans="2:12">
      <c r="L41" s="4"/>
    </row>
    <row r="42" spans="2:12">
      <c r="L42" s="4"/>
    </row>
    <row r="43" spans="2:12">
      <c r="L43" s="4"/>
    </row>
    <row r="44" spans="2:12">
      <c r="L44" s="4"/>
    </row>
    <row r="45" spans="2:12">
      <c r="L45" s="4"/>
    </row>
    <row r="46" spans="2:12">
      <c r="L46" s="4"/>
    </row>
    <row r="47" spans="2:12">
      <c r="L47" s="4"/>
    </row>
    <row r="48" spans="2:12">
      <c r="L48" s="4"/>
    </row>
    <row r="49" spans="12:12">
      <c r="L49" s="4"/>
    </row>
    <row r="50" spans="12:12">
      <c r="L50" s="4"/>
    </row>
    <row r="51" spans="12:12">
      <c r="L51" s="4"/>
    </row>
    <row r="52" spans="12:12">
      <c r="L52" s="4"/>
    </row>
    <row r="53" spans="12:12">
      <c r="L53" s="4"/>
    </row>
    <row r="54" spans="12:12">
      <c r="L54" s="4"/>
    </row>
    <row r="55" spans="12:12">
      <c r="L55" s="4"/>
    </row>
    <row r="56" spans="12:12">
      <c r="L56" s="4"/>
    </row>
    <row r="57" spans="12:12">
      <c r="L57" s="4"/>
    </row>
    <row r="58" spans="12:12">
      <c r="L58" s="4"/>
    </row>
    <row r="59" spans="12:12">
      <c r="L59" s="4"/>
    </row>
    <row r="60" spans="12:12">
      <c r="L60" s="4"/>
    </row>
    <row r="61" spans="12:12">
      <c r="L61" s="4"/>
    </row>
    <row r="62" spans="12:12">
      <c r="L62" s="4"/>
    </row>
    <row r="63" spans="12:12">
      <c r="L63" s="4"/>
    </row>
    <row r="64" spans="12:12">
      <c r="L64" s="4"/>
    </row>
    <row r="65" spans="12:12">
      <c r="L65" s="4"/>
    </row>
    <row r="66" spans="12:12">
      <c r="L66" s="4"/>
    </row>
    <row r="67" spans="12:12">
      <c r="L67" s="4"/>
    </row>
    <row r="68" spans="12:12">
      <c r="L68" s="4"/>
    </row>
    <row r="69" spans="12:12">
      <c r="L69" s="4"/>
    </row>
    <row r="70" spans="12:12">
      <c r="L70" s="4"/>
    </row>
    <row r="71" spans="12:12">
      <c r="L71" s="4"/>
    </row>
    <row r="72" spans="12:12">
      <c r="L72" s="4"/>
    </row>
    <row r="73" spans="12:12">
      <c r="L73" s="4"/>
    </row>
    <row r="74" spans="12:12">
      <c r="L74" s="4"/>
    </row>
    <row r="75" spans="12:12">
      <c r="L75" s="4"/>
    </row>
    <row r="76" spans="12:12">
      <c r="L76" s="4"/>
    </row>
    <row r="77" spans="12:12">
      <c r="L77" s="4"/>
    </row>
    <row r="78" spans="12:12">
      <c r="L78" s="4"/>
    </row>
    <row r="79" spans="12:12">
      <c r="L79" s="4"/>
    </row>
    <row r="80" spans="12:12">
      <c r="L80" s="4"/>
    </row>
    <row r="81" spans="12:12">
      <c r="L81" s="4"/>
    </row>
    <row r="82" spans="12:12">
      <c r="L82" s="4"/>
    </row>
    <row r="83" spans="12:12">
      <c r="L83" s="4"/>
    </row>
    <row r="84" spans="12:12">
      <c r="L84" s="4"/>
    </row>
    <row r="85" spans="12:12">
      <c r="L85" s="4"/>
    </row>
    <row r="86" spans="12:12">
      <c r="L86" s="4"/>
    </row>
    <row r="87" spans="12:12">
      <c r="L87" s="4"/>
    </row>
    <row r="88" spans="12:12">
      <c r="L88" s="4"/>
    </row>
    <row r="89" spans="12:12">
      <c r="L89" s="4"/>
    </row>
    <row r="90" spans="12:12">
      <c r="L90" s="4"/>
    </row>
    <row r="91" spans="12:12">
      <c r="L91" s="4"/>
    </row>
    <row r="92" spans="12:12">
      <c r="L92" s="4"/>
    </row>
    <row r="93" spans="12:12">
      <c r="L93" s="4"/>
    </row>
    <row r="94" spans="12:12">
      <c r="L94" s="4"/>
    </row>
    <row r="95" spans="12:12">
      <c r="L95" s="4"/>
    </row>
    <row r="96" spans="12:12">
      <c r="L96" s="4"/>
    </row>
    <row r="97" spans="12:12">
      <c r="L97" s="4"/>
    </row>
    <row r="98" spans="12:12">
      <c r="L98" s="4"/>
    </row>
    <row r="99" spans="12:12">
      <c r="L99" s="4"/>
    </row>
    <row r="100" spans="12:12">
      <c r="L100" s="4"/>
    </row>
    <row r="101" spans="12:12">
      <c r="L101" s="4"/>
    </row>
    <row r="102" spans="12:12">
      <c r="L102" s="4"/>
    </row>
    <row r="103" spans="12:12">
      <c r="L103" s="4"/>
    </row>
    <row r="104" spans="12:12">
      <c r="L104" s="4"/>
    </row>
    <row r="105" spans="12:12">
      <c r="L105" s="4"/>
    </row>
    <row r="106" spans="12:12">
      <c r="L106" s="4"/>
    </row>
    <row r="107" spans="12:12">
      <c r="L107" s="4"/>
    </row>
    <row r="108" spans="12:12">
      <c r="L108" s="4"/>
    </row>
    <row r="109" spans="12:12">
      <c r="L109" s="4"/>
    </row>
    <row r="110" spans="12:12">
      <c r="L110" s="4"/>
    </row>
    <row r="111" spans="12:12">
      <c r="L111" s="4"/>
    </row>
    <row r="112" spans="12:12">
      <c r="L112" s="4"/>
    </row>
    <row r="113" spans="12:12">
      <c r="L113" s="4"/>
    </row>
    <row r="114" spans="12:12">
      <c r="L114" s="4"/>
    </row>
    <row r="115" spans="12:12">
      <c r="L115" s="4"/>
    </row>
    <row r="116" spans="12:12">
      <c r="L116" s="4"/>
    </row>
    <row r="117" spans="12:12">
      <c r="L117" s="4"/>
    </row>
    <row r="118" spans="12:12">
      <c r="L118" s="4"/>
    </row>
    <row r="119" spans="12:12">
      <c r="L119" s="4"/>
    </row>
    <row r="120" spans="12:12">
      <c r="L120" s="4"/>
    </row>
    <row r="121" spans="12:12">
      <c r="L121" s="4"/>
    </row>
    <row r="122" spans="12:12">
      <c r="L122" s="4"/>
    </row>
    <row r="123" spans="12:12">
      <c r="L123" s="4"/>
    </row>
    <row r="124" spans="12:12">
      <c r="L124" s="4"/>
    </row>
    <row r="125" spans="12:12">
      <c r="L125" s="4"/>
    </row>
    <row r="126" spans="12:12">
      <c r="L126" s="4"/>
    </row>
    <row r="127" spans="12:12">
      <c r="L127" s="4"/>
    </row>
    <row r="128" spans="12:12">
      <c r="L128" s="4"/>
    </row>
    <row r="129" spans="12:12">
      <c r="L129" s="4"/>
    </row>
    <row r="130" spans="12:12">
      <c r="L130" s="4"/>
    </row>
    <row r="131" spans="12:12">
      <c r="L131" s="4"/>
    </row>
    <row r="132" spans="12:12">
      <c r="L132" s="4"/>
    </row>
    <row r="133" spans="12:12">
      <c r="L133" s="4"/>
    </row>
    <row r="134" spans="12:12">
      <c r="L134" s="4"/>
    </row>
    <row r="135" spans="12:12">
      <c r="L135" s="4"/>
    </row>
    <row r="136" spans="12:12">
      <c r="L136" s="4"/>
    </row>
    <row r="137" spans="12:12">
      <c r="L137" s="4"/>
    </row>
    <row r="138" spans="12:12">
      <c r="L138" s="4"/>
    </row>
    <row r="139" spans="12:12">
      <c r="L139" s="4"/>
    </row>
    <row r="140" spans="12:12">
      <c r="L140" s="4"/>
    </row>
    <row r="141" spans="12:12">
      <c r="L141" s="4"/>
    </row>
    <row r="142" spans="12:12">
      <c r="L142" s="4"/>
    </row>
    <row r="143" spans="12:12">
      <c r="L143" s="4"/>
    </row>
    <row r="144" spans="12:12">
      <c r="L144" s="4"/>
    </row>
    <row r="145" spans="12:12">
      <c r="L145" s="4"/>
    </row>
    <row r="146" spans="12:12">
      <c r="L146" s="4"/>
    </row>
    <row r="147" spans="12:12">
      <c r="L147" s="4"/>
    </row>
    <row r="148" spans="12:12">
      <c r="L148" s="4"/>
    </row>
    <row r="149" spans="12:12">
      <c r="L149" s="4"/>
    </row>
    <row r="150" spans="12:12">
      <c r="L150" s="4"/>
    </row>
    <row r="151" spans="12:12">
      <c r="L151" s="4"/>
    </row>
    <row r="152" spans="12:12">
      <c r="L152" s="4"/>
    </row>
    <row r="153" spans="12:12">
      <c r="L153" s="4"/>
    </row>
    <row r="154" spans="12:12">
      <c r="L154" s="4"/>
    </row>
    <row r="155" spans="12:12">
      <c r="L155" s="4"/>
    </row>
    <row r="156" spans="12:12">
      <c r="L156" s="4"/>
    </row>
    <row r="157" spans="12:12">
      <c r="L157" s="4"/>
    </row>
    <row r="158" spans="12:12">
      <c r="L158" s="4"/>
    </row>
    <row r="159" spans="12:12">
      <c r="L159" s="4"/>
    </row>
    <row r="160" spans="12:12">
      <c r="L160" s="4"/>
    </row>
    <row r="161" spans="12:12">
      <c r="L161" s="4"/>
    </row>
    <row r="162" spans="12:12">
      <c r="L162" s="4"/>
    </row>
    <row r="163" spans="12:12">
      <c r="L163" s="4"/>
    </row>
    <row r="164" spans="12:12">
      <c r="L164" s="4"/>
    </row>
    <row r="165" spans="12:12">
      <c r="L165" s="4"/>
    </row>
    <row r="166" spans="12:12">
      <c r="L166" s="4"/>
    </row>
    <row r="167" spans="12:12">
      <c r="L167" s="4"/>
    </row>
    <row r="168" spans="12:12">
      <c r="L168" s="4"/>
    </row>
    <row r="169" spans="12:12">
      <c r="L169" s="4"/>
    </row>
    <row r="170" spans="12:12">
      <c r="L170" s="4"/>
    </row>
    <row r="171" spans="12:12">
      <c r="L171" s="4"/>
    </row>
    <row r="172" spans="12:12">
      <c r="L172" s="4"/>
    </row>
    <row r="173" spans="12:12">
      <c r="L173" s="4"/>
    </row>
    <row r="174" spans="12:12">
      <c r="L174" s="4"/>
    </row>
    <row r="175" spans="12:12">
      <c r="L175" s="4"/>
    </row>
    <row r="176" spans="12:12">
      <c r="L176" s="4"/>
    </row>
    <row r="177" spans="12:12">
      <c r="L177" s="4"/>
    </row>
    <row r="178" spans="12:12">
      <c r="L178" s="4"/>
    </row>
    <row r="179" spans="12:12">
      <c r="L179" s="4"/>
    </row>
    <row r="180" spans="12:12">
      <c r="L180" s="4"/>
    </row>
    <row r="181" spans="12:12">
      <c r="L181" s="4"/>
    </row>
    <row r="182" spans="12:12">
      <c r="L182" s="4"/>
    </row>
    <row r="183" spans="12:12">
      <c r="L183" s="4"/>
    </row>
    <row r="184" spans="12:12">
      <c r="L184" s="4"/>
    </row>
    <row r="185" spans="12:12">
      <c r="L185" s="4"/>
    </row>
    <row r="186" spans="12:12">
      <c r="L186" s="4"/>
    </row>
    <row r="187" spans="12:12">
      <c r="L187" s="4"/>
    </row>
    <row r="188" spans="12:12">
      <c r="L188" s="4"/>
    </row>
    <row r="189" spans="12:12">
      <c r="L189" s="4"/>
    </row>
    <row r="190" spans="12:12">
      <c r="L190" s="4"/>
    </row>
    <row r="191" spans="12:12">
      <c r="L191" s="4"/>
    </row>
    <row r="192" spans="12:12">
      <c r="L192" s="4"/>
    </row>
    <row r="193" spans="12:12">
      <c r="L193" s="4"/>
    </row>
    <row r="194" spans="12:12">
      <c r="L194" s="4"/>
    </row>
    <row r="195" spans="12:12">
      <c r="L195" s="4"/>
    </row>
    <row r="196" spans="12:12">
      <c r="L196" s="4"/>
    </row>
    <row r="197" spans="12:12">
      <c r="L197" s="4"/>
    </row>
    <row r="198" spans="12:12">
      <c r="L198" s="4"/>
    </row>
    <row r="199" spans="12:12">
      <c r="L199" s="4"/>
    </row>
    <row r="200" spans="12:12">
      <c r="L200" s="4"/>
    </row>
    <row r="201" spans="12:12">
      <c r="L201" s="4"/>
    </row>
    <row r="202" spans="12:12">
      <c r="L202" s="4"/>
    </row>
    <row r="203" spans="12:12">
      <c r="L203" s="4"/>
    </row>
    <row r="204" spans="12:12">
      <c r="L204" s="4"/>
    </row>
    <row r="205" spans="12:12">
      <c r="L205" s="4"/>
    </row>
    <row r="206" spans="12:12">
      <c r="L206" s="4"/>
    </row>
    <row r="207" spans="12:12">
      <c r="L207" s="4"/>
    </row>
    <row r="208" spans="12:12">
      <c r="L208" s="4"/>
    </row>
    <row r="209" spans="12:12">
      <c r="L209" s="4"/>
    </row>
    <row r="210" spans="12:12">
      <c r="L210" s="4"/>
    </row>
    <row r="211" spans="12:12">
      <c r="L211" s="4"/>
    </row>
    <row r="212" spans="12:12">
      <c r="L212" s="4"/>
    </row>
    <row r="213" spans="12:12">
      <c r="L213" s="4"/>
    </row>
    <row r="214" spans="12:12">
      <c r="L214" s="4"/>
    </row>
    <row r="215" spans="12:12">
      <c r="L215" s="4"/>
    </row>
    <row r="216" spans="12:12">
      <c r="L216" s="4"/>
    </row>
    <row r="217" spans="12:12">
      <c r="L217" s="4"/>
    </row>
    <row r="218" spans="12:12">
      <c r="L218" s="4"/>
    </row>
    <row r="219" spans="12:12">
      <c r="L219" s="4"/>
    </row>
    <row r="220" spans="12:12">
      <c r="L220" s="4"/>
    </row>
    <row r="221" spans="12:12">
      <c r="L221" s="4"/>
    </row>
    <row r="222" spans="12:12">
      <c r="L222" s="4"/>
    </row>
    <row r="223" spans="12:12">
      <c r="L223" s="4"/>
    </row>
    <row r="224" spans="12:12">
      <c r="L224" s="4"/>
    </row>
    <row r="225" spans="12:12">
      <c r="L225" s="4"/>
    </row>
    <row r="226" spans="12:12">
      <c r="L226" s="4"/>
    </row>
    <row r="227" spans="12:12">
      <c r="L227" s="4"/>
    </row>
    <row r="228" spans="12:12">
      <c r="L228" s="4"/>
    </row>
    <row r="229" spans="12:12">
      <c r="L229" s="4"/>
    </row>
    <row r="230" spans="12:12">
      <c r="L230" s="4"/>
    </row>
    <row r="231" spans="12:12">
      <c r="L231" s="4"/>
    </row>
    <row r="232" spans="12:12">
      <c r="L232" s="4"/>
    </row>
    <row r="233" spans="12:12">
      <c r="L233" s="4"/>
    </row>
    <row r="234" spans="12:12">
      <c r="L234" s="4"/>
    </row>
    <row r="235" spans="12:12">
      <c r="L235" s="4"/>
    </row>
    <row r="236" spans="12:12">
      <c r="L236" s="4"/>
    </row>
    <row r="237" spans="12:12">
      <c r="L237" s="4"/>
    </row>
    <row r="238" spans="12:12">
      <c r="L238" s="4"/>
    </row>
    <row r="239" spans="12:12">
      <c r="L239" s="4"/>
    </row>
    <row r="240" spans="12:12">
      <c r="L240" s="4"/>
    </row>
    <row r="241" spans="12:12">
      <c r="L241" s="4"/>
    </row>
    <row r="242" spans="12:12">
      <c r="L242" s="4"/>
    </row>
    <row r="243" spans="12:12">
      <c r="L243" s="4"/>
    </row>
    <row r="244" spans="12:12">
      <c r="L244" s="4"/>
    </row>
    <row r="245" spans="12:12">
      <c r="L245" s="4"/>
    </row>
    <row r="246" spans="12:12">
      <c r="L246" s="4"/>
    </row>
    <row r="247" spans="12:12">
      <c r="L247" s="4"/>
    </row>
    <row r="248" spans="12:12">
      <c r="L248" s="4"/>
    </row>
    <row r="249" spans="12:12">
      <c r="L249" s="4"/>
    </row>
    <row r="250" spans="12:12">
      <c r="L250" s="4"/>
    </row>
    <row r="251" spans="12:12">
      <c r="L251" s="4"/>
    </row>
    <row r="252" spans="12:12">
      <c r="L252" s="4"/>
    </row>
    <row r="253" spans="12:12">
      <c r="L253" s="4"/>
    </row>
    <row r="254" spans="12:12">
      <c r="L254" s="4"/>
    </row>
    <row r="255" spans="12:12">
      <c r="L255" s="4"/>
    </row>
    <row r="256" spans="12:12">
      <c r="L256" s="4"/>
    </row>
    <row r="257" spans="12:12">
      <c r="L257" s="4"/>
    </row>
    <row r="258" spans="12:12">
      <c r="L258" s="4"/>
    </row>
    <row r="259" spans="12:12">
      <c r="L259" s="4"/>
    </row>
    <row r="260" spans="12:12">
      <c r="L260" s="4"/>
    </row>
    <row r="261" spans="12:12">
      <c r="L261" s="4"/>
    </row>
    <row r="262" spans="12:12">
      <c r="L262" s="4"/>
    </row>
    <row r="263" spans="12:12">
      <c r="L263" s="4"/>
    </row>
    <row r="264" spans="12:12">
      <c r="L264" s="4"/>
    </row>
    <row r="265" spans="12:12">
      <c r="L265" s="4"/>
    </row>
    <row r="266" spans="12:12">
      <c r="L266" s="4"/>
    </row>
    <row r="267" spans="12:12">
      <c r="L267" s="4"/>
    </row>
    <row r="268" spans="12:12">
      <c r="L268" s="4"/>
    </row>
    <row r="269" spans="12:12">
      <c r="L269" s="4"/>
    </row>
    <row r="270" spans="12:12">
      <c r="L270" s="4"/>
    </row>
    <row r="271" spans="12:12">
      <c r="L271" s="4"/>
    </row>
    <row r="272" spans="12:12">
      <c r="L272" s="4"/>
    </row>
    <row r="273" spans="12:12">
      <c r="L273" s="4"/>
    </row>
    <row r="274" spans="12:12">
      <c r="L274" s="4"/>
    </row>
    <row r="275" spans="12:12">
      <c r="L275" s="4"/>
    </row>
    <row r="276" spans="12:12">
      <c r="L276" s="4"/>
    </row>
    <row r="277" spans="12:12">
      <c r="L277" s="4"/>
    </row>
    <row r="278" spans="12:12">
      <c r="L278" s="4"/>
    </row>
    <row r="279" spans="12:12">
      <c r="L279" s="4"/>
    </row>
    <row r="280" spans="12:12">
      <c r="L280" s="4"/>
    </row>
    <row r="281" spans="12:12">
      <c r="L281" s="4"/>
    </row>
    <row r="282" spans="12:12">
      <c r="L282" s="4"/>
    </row>
    <row r="283" spans="12:12">
      <c r="L283" s="4"/>
    </row>
    <row r="284" spans="12:12">
      <c r="L284" s="4"/>
    </row>
    <row r="285" spans="12:12">
      <c r="L285" s="4"/>
    </row>
    <row r="286" spans="12:12">
      <c r="L286" s="4"/>
    </row>
    <row r="287" spans="12:12">
      <c r="L287" s="4"/>
    </row>
    <row r="288" spans="12:12">
      <c r="L288" s="4"/>
    </row>
    <row r="289" spans="12:12">
      <c r="L289" s="4"/>
    </row>
    <row r="290" spans="12:12">
      <c r="L290" s="4"/>
    </row>
    <row r="291" spans="12:12">
      <c r="L291" s="4"/>
    </row>
    <row r="292" spans="12:12">
      <c r="L292" s="4"/>
    </row>
    <row r="293" spans="12:12">
      <c r="L293" s="4"/>
    </row>
    <row r="294" spans="12:12">
      <c r="L294" s="4"/>
    </row>
    <row r="295" spans="12:12">
      <c r="L295" s="4"/>
    </row>
    <row r="296" spans="12:12">
      <c r="L296" s="4"/>
    </row>
    <row r="297" spans="12:12">
      <c r="L297" s="4"/>
    </row>
    <row r="298" spans="12:12">
      <c r="L298" s="4"/>
    </row>
    <row r="299" spans="12:12">
      <c r="L299" s="4"/>
    </row>
    <row r="300" spans="12:12">
      <c r="L300" s="4"/>
    </row>
    <row r="301" spans="12:12">
      <c r="L301" s="4"/>
    </row>
    <row r="302" spans="12:12">
      <c r="L302" s="4"/>
    </row>
    <row r="303" spans="12:12">
      <c r="L303" s="4"/>
    </row>
    <row r="304" spans="12:12">
      <c r="L304" s="4"/>
    </row>
    <row r="305" spans="12:12">
      <c r="L305" s="4"/>
    </row>
    <row r="306" spans="12:12">
      <c r="L306" s="4"/>
    </row>
    <row r="307" spans="12:12">
      <c r="L307" s="4"/>
    </row>
    <row r="308" spans="12:12">
      <c r="L308" s="4"/>
    </row>
    <row r="309" spans="12:12">
      <c r="L309" s="4"/>
    </row>
    <row r="310" spans="12:12">
      <c r="L310" s="4"/>
    </row>
    <row r="311" spans="12:12">
      <c r="L311" s="4"/>
    </row>
    <row r="312" spans="12:12">
      <c r="L312" s="4"/>
    </row>
    <row r="313" spans="12:12">
      <c r="L313" s="4"/>
    </row>
    <row r="314" spans="12:12">
      <c r="L314" s="4"/>
    </row>
    <row r="315" spans="12:12">
      <c r="L315" s="4"/>
    </row>
    <row r="316" spans="12:12">
      <c r="L316" s="4"/>
    </row>
    <row r="317" spans="12:12">
      <c r="L317" s="4"/>
    </row>
    <row r="318" spans="12:12">
      <c r="L318" s="4"/>
    </row>
    <row r="319" spans="12:12">
      <c r="L319" s="4"/>
    </row>
    <row r="320" spans="12:12">
      <c r="L320" s="4"/>
    </row>
    <row r="321" spans="12:12">
      <c r="L321" s="4"/>
    </row>
    <row r="322" spans="12:12">
      <c r="L322" s="4"/>
    </row>
    <row r="323" spans="12:12">
      <c r="L323" s="4"/>
    </row>
    <row r="324" spans="12:12">
      <c r="L324" s="4"/>
    </row>
    <row r="325" spans="12:12">
      <c r="L325" s="4"/>
    </row>
    <row r="326" spans="12:12">
      <c r="L326" s="4"/>
    </row>
    <row r="327" spans="12:12">
      <c r="L327" s="4"/>
    </row>
    <row r="328" spans="12:12">
      <c r="L328" s="4"/>
    </row>
    <row r="329" spans="12:12">
      <c r="L329" s="4"/>
    </row>
    <row r="330" spans="12:12">
      <c r="L330" s="4"/>
    </row>
    <row r="331" spans="12:12">
      <c r="L331" s="4"/>
    </row>
    <row r="332" spans="12:12">
      <c r="L332" s="4"/>
    </row>
    <row r="333" spans="12:12">
      <c r="L333" s="4"/>
    </row>
    <row r="334" spans="12:12">
      <c r="L334" s="4"/>
    </row>
    <row r="335" spans="12:12">
      <c r="L335" s="4"/>
    </row>
    <row r="336" spans="12:12">
      <c r="L336" s="4"/>
    </row>
    <row r="337" spans="12:12">
      <c r="L337" s="4"/>
    </row>
    <row r="338" spans="12:12">
      <c r="L338" s="4"/>
    </row>
    <row r="339" spans="12:12">
      <c r="L339" s="4"/>
    </row>
    <row r="340" spans="12:12">
      <c r="L340" s="4"/>
    </row>
    <row r="341" spans="12:12">
      <c r="L341" s="4"/>
    </row>
    <row r="342" spans="12:12">
      <c r="L342" s="4"/>
    </row>
    <row r="343" spans="12:12">
      <c r="L343" s="4"/>
    </row>
    <row r="344" spans="12:12">
      <c r="L344" s="4"/>
    </row>
    <row r="345" spans="12:12">
      <c r="L345" s="4"/>
    </row>
    <row r="346" spans="12:12">
      <c r="L346" s="4"/>
    </row>
    <row r="347" spans="12:12">
      <c r="L347" s="4"/>
    </row>
    <row r="348" spans="12:12">
      <c r="L348" s="4"/>
    </row>
    <row r="349" spans="12:12">
      <c r="L349" s="4"/>
    </row>
    <row r="350" spans="12:12">
      <c r="L350" s="4"/>
    </row>
    <row r="351" spans="12:12">
      <c r="L351" s="4"/>
    </row>
    <row r="352" spans="12:12">
      <c r="L352" s="4"/>
    </row>
    <row r="353" spans="12:12">
      <c r="L353" s="4"/>
    </row>
    <row r="354" spans="12:12">
      <c r="L354" s="4"/>
    </row>
    <row r="355" spans="12:12">
      <c r="L355" s="4"/>
    </row>
    <row r="356" spans="12:12">
      <c r="L356" s="4"/>
    </row>
    <row r="357" spans="12:12">
      <c r="L357" s="4"/>
    </row>
    <row r="358" spans="12:12">
      <c r="L358" s="4"/>
    </row>
    <row r="359" spans="12:12">
      <c r="L359" s="4"/>
    </row>
    <row r="360" spans="12:12">
      <c r="L360" s="4"/>
    </row>
    <row r="361" spans="12:12">
      <c r="L361" s="4"/>
    </row>
    <row r="362" spans="12:12">
      <c r="L362" s="4"/>
    </row>
    <row r="363" spans="12:12">
      <c r="L363" s="4"/>
    </row>
    <row r="364" spans="12:12">
      <c r="L364" s="4"/>
    </row>
    <row r="365" spans="12:12">
      <c r="L365" s="4"/>
    </row>
    <row r="366" spans="12:12">
      <c r="L366" s="4"/>
    </row>
    <row r="367" spans="12:12">
      <c r="L367" s="4"/>
    </row>
    <row r="368" spans="12:12">
      <c r="L368" s="4"/>
    </row>
    <row r="369" spans="12:12">
      <c r="L369" s="4"/>
    </row>
    <row r="370" spans="12:12">
      <c r="L370" s="4"/>
    </row>
    <row r="371" spans="12:12">
      <c r="L371" s="4"/>
    </row>
    <row r="372" spans="12:12">
      <c r="L372" s="4"/>
    </row>
    <row r="373" spans="12:12">
      <c r="L373" s="4"/>
    </row>
    <row r="374" spans="12:12">
      <c r="L374" s="4"/>
    </row>
    <row r="375" spans="12:12">
      <c r="L375" s="4"/>
    </row>
    <row r="376" spans="12:12">
      <c r="L376" s="4"/>
    </row>
    <row r="377" spans="12:12">
      <c r="L377" s="4"/>
    </row>
    <row r="378" spans="12:12">
      <c r="L378" s="4"/>
    </row>
    <row r="379" spans="12:12">
      <c r="L379" s="4"/>
    </row>
    <row r="380" spans="12:12">
      <c r="L380" s="4"/>
    </row>
    <row r="381" spans="12:12">
      <c r="L381" s="4"/>
    </row>
    <row r="382" spans="12:12">
      <c r="L382" s="4"/>
    </row>
    <row r="383" spans="12:12">
      <c r="L383" s="4"/>
    </row>
    <row r="384" spans="12:12">
      <c r="L384" s="4"/>
    </row>
    <row r="385" spans="12:12">
      <c r="L385" s="4"/>
    </row>
    <row r="386" spans="12:12">
      <c r="L386" s="4"/>
    </row>
    <row r="387" spans="12:12">
      <c r="L387" s="4"/>
    </row>
    <row r="388" spans="12:12">
      <c r="L388" s="4"/>
    </row>
    <row r="389" spans="12:12">
      <c r="L389" s="4"/>
    </row>
    <row r="390" spans="12:12">
      <c r="L390" s="4"/>
    </row>
    <row r="391" spans="12:12">
      <c r="L391" s="4"/>
    </row>
    <row r="392" spans="12:12">
      <c r="L392" s="4"/>
    </row>
    <row r="393" spans="12:12">
      <c r="L393" s="4"/>
    </row>
    <row r="394" spans="12:12">
      <c r="L394" s="4"/>
    </row>
    <row r="395" spans="12:12">
      <c r="L395" s="4"/>
    </row>
    <row r="396" spans="12:12">
      <c r="L396" s="4"/>
    </row>
    <row r="397" spans="12:12">
      <c r="L397" s="4"/>
    </row>
    <row r="398" spans="12:12">
      <c r="L398" s="4"/>
    </row>
    <row r="399" spans="12:12">
      <c r="L399" s="4"/>
    </row>
    <row r="400" spans="12:12">
      <c r="L400" s="4"/>
    </row>
    <row r="401" spans="12:12">
      <c r="L401" s="4"/>
    </row>
    <row r="402" spans="12:12">
      <c r="L402" s="4"/>
    </row>
    <row r="403" spans="12:12">
      <c r="L403" s="4"/>
    </row>
    <row r="404" spans="12:12">
      <c r="L404" s="4"/>
    </row>
    <row r="405" spans="12:12">
      <c r="L405" s="4"/>
    </row>
    <row r="406" spans="12:12">
      <c r="L406" s="4"/>
    </row>
    <row r="407" spans="12:12">
      <c r="L407" s="4"/>
    </row>
    <row r="408" spans="12:12">
      <c r="L408" s="4"/>
    </row>
    <row r="409" spans="12:12">
      <c r="L409" s="4"/>
    </row>
    <row r="410" spans="12:12">
      <c r="L410" s="4"/>
    </row>
    <row r="411" spans="12:12">
      <c r="L411" s="4"/>
    </row>
    <row r="412" spans="12:12">
      <c r="L412" s="4"/>
    </row>
    <row r="413" spans="12:12">
      <c r="L413" s="4"/>
    </row>
    <row r="414" spans="12:12">
      <c r="L414" s="4"/>
    </row>
    <row r="415" spans="12:12">
      <c r="L415" s="4"/>
    </row>
    <row r="416" spans="12:12">
      <c r="L416" s="4"/>
    </row>
    <row r="417" spans="12:12">
      <c r="L417" s="4"/>
    </row>
    <row r="418" spans="12:12">
      <c r="L418" s="4"/>
    </row>
    <row r="419" spans="12:12">
      <c r="L419" s="4"/>
    </row>
    <row r="420" spans="12:12">
      <c r="L420" s="4"/>
    </row>
    <row r="421" spans="12:12">
      <c r="L421" s="4"/>
    </row>
    <row r="422" spans="12:12">
      <c r="L422" s="4"/>
    </row>
    <row r="423" spans="12:12">
      <c r="L423" s="4"/>
    </row>
    <row r="424" spans="12:12">
      <c r="L424" s="4"/>
    </row>
    <row r="425" spans="12:12">
      <c r="L425" s="4"/>
    </row>
    <row r="426" spans="12:12">
      <c r="L426" s="4"/>
    </row>
    <row r="427" spans="12:12">
      <c r="L427" s="4"/>
    </row>
    <row r="428" spans="12:12">
      <c r="L428" s="4"/>
    </row>
    <row r="429" spans="12:12">
      <c r="L429" s="4"/>
    </row>
    <row r="430" spans="12:12">
      <c r="L430" s="4"/>
    </row>
    <row r="431" spans="12:12">
      <c r="L431" s="4"/>
    </row>
    <row r="432" spans="12:12">
      <c r="L432" s="4"/>
    </row>
    <row r="433" spans="12:12">
      <c r="L433" s="4"/>
    </row>
    <row r="434" spans="12:12">
      <c r="L434" s="4"/>
    </row>
    <row r="435" spans="12:12">
      <c r="L435" s="4"/>
    </row>
    <row r="436" spans="12:12">
      <c r="L436" s="4"/>
    </row>
    <row r="437" spans="12:12">
      <c r="L437" s="4"/>
    </row>
    <row r="438" spans="12:12">
      <c r="L438" s="4"/>
    </row>
    <row r="439" spans="12:12">
      <c r="L439" s="4"/>
    </row>
    <row r="440" spans="12:12">
      <c r="L440" s="4"/>
    </row>
    <row r="441" spans="12:12">
      <c r="L441" s="4"/>
    </row>
    <row r="442" spans="12:12">
      <c r="L442" s="4"/>
    </row>
    <row r="443" spans="12:12">
      <c r="L443" s="4"/>
    </row>
    <row r="444" spans="12:12">
      <c r="L444" s="4"/>
    </row>
    <row r="445" spans="12:12">
      <c r="L445" s="4"/>
    </row>
    <row r="446" spans="12:12">
      <c r="L446" s="4"/>
    </row>
    <row r="447" spans="12:12">
      <c r="L447" s="4"/>
    </row>
    <row r="448" spans="12:12">
      <c r="L448" s="4"/>
    </row>
    <row r="449" spans="12:12">
      <c r="L449" s="4"/>
    </row>
    <row r="450" spans="12:12">
      <c r="L450" s="4"/>
    </row>
    <row r="451" spans="12:12">
      <c r="L451" s="4"/>
    </row>
    <row r="452" spans="12:12">
      <c r="L452" s="4"/>
    </row>
    <row r="453" spans="12:12">
      <c r="L453" s="4"/>
    </row>
    <row r="454" spans="12:12">
      <c r="L454" s="4"/>
    </row>
    <row r="455" spans="12:12">
      <c r="L455" s="4"/>
    </row>
    <row r="456" spans="12:12">
      <c r="L456" s="4"/>
    </row>
    <row r="457" spans="12:12">
      <c r="L457" s="4"/>
    </row>
    <row r="458" spans="12:12">
      <c r="L458" s="4"/>
    </row>
    <row r="459" spans="12:12">
      <c r="L459" s="4"/>
    </row>
    <row r="460" spans="12:12">
      <c r="L460" s="4"/>
    </row>
    <row r="461" spans="12:12">
      <c r="L461" s="4"/>
    </row>
    <row r="462" spans="12:12">
      <c r="L462" s="4"/>
    </row>
    <row r="463" spans="12:12">
      <c r="L463" s="4"/>
    </row>
    <row r="464" spans="12:12">
      <c r="L464" s="4"/>
    </row>
    <row r="465" spans="12:12">
      <c r="L465" s="4"/>
    </row>
    <row r="466" spans="12:12">
      <c r="L466" s="4"/>
    </row>
    <row r="467" spans="12:12">
      <c r="L467" s="4"/>
    </row>
    <row r="468" spans="12:12">
      <c r="L468" s="4"/>
    </row>
    <row r="469" spans="12:12">
      <c r="L469" s="4"/>
    </row>
    <row r="470" spans="12:12">
      <c r="L470" s="4"/>
    </row>
    <row r="471" spans="12:12">
      <c r="L471" s="4"/>
    </row>
    <row r="472" spans="12:12">
      <c r="L472" s="4"/>
    </row>
    <row r="473" spans="12:12">
      <c r="L473" s="4"/>
    </row>
    <row r="474" spans="12:12">
      <c r="L474" s="4"/>
    </row>
    <row r="475" spans="12:12">
      <c r="L475" s="4"/>
    </row>
    <row r="476" spans="12:12">
      <c r="L476" s="4"/>
    </row>
    <row r="477" spans="12:12">
      <c r="L477" s="4"/>
    </row>
    <row r="478" spans="12:12">
      <c r="L478" s="4"/>
    </row>
    <row r="479" spans="12:12">
      <c r="L479" s="4"/>
    </row>
    <row r="480" spans="12:12">
      <c r="L480" s="4"/>
    </row>
    <row r="481" spans="12:12">
      <c r="L481" s="4"/>
    </row>
    <row r="482" spans="12:12">
      <c r="L482" s="4"/>
    </row>
    <row r="483" spans="12:12">
      <c r="L483" s="4"/>
    </row>
    <row r="484" spans="12:12">
      <c r="L484" s="4"/>
    </row>
    <row r="485" spans="12:12">
      <c r="L485" s="4"/>
    </row>
    <row r="486" spans="12:12">
      <c r="L486" s="4"/>
    </row>
    <row r="487" spans="12:12">
      <c r="L487" s="4"/>
    </row>
    <row r="488" spans="12:12">
      <c r="L488" s="4"/>
    </row>
    <row r="489" spans="12:12">
      <c r="L489" s="4"/>
    </row>
    <row r="490" spans="12:12">
      <c r="L490" s="4"/>
    </row>
    <row r="491" spans="12:12">
      <c r="L491" s="4"/>
    </row>
    <row r="492" spans="12:12">
      <c r="L492" s="4"/>
    </row>
    <row r="493" spans="12:12">
      <c r="L493" s="4"/>
    </row>
    <row r="494" spans="12:12">
      <c r="L494" s="4"/>
    </row>
    <row r="495" spans="12:12">
      <c r="L495" s="4"/>
    </row>
    <row r="496" spans="12:12">
      <c r="L496" s="4"/>
    </row>
    <row r="497" spans="12:12">
      <c r="L497" s="4"/>
    </row>
    <row r="498" spans="12:12">
      <c r="L498" s="4"/>
    </row>
    <row r="499" spans="12:12">
      <c r="L499" s="4"/>
    </row>
    <row r="500" spans="12:12">
      <c r="L500" s="4"/>
    </row>
    <row r="501" spans="12:12">
      <c r="L501" s="4"/>
    </row>
    <row r="502" spans="12:12">
      <c r="L502" s="4"/>
    </row>
    <row r="503" spans="12:12">
      <c r="L503" s="4"/>
    </row>
    <row r="504" spans="12:12">
      <c r="L504" s="4"/>
    </row>
    <row r="505" spans="12:12">
      <c r="L505" s="4"/>
    </row>
    <row r="506" spans="12:12">
      <c r="L506" s="4"/>
    </row>
    <row r="507" spans="12:12">
      <c r="L507" s="4"/>
    </row>
    <row r="508" spans="12:12">
      <c r="L508" s="4"/>
    </row>
    <row r="509" spans="12:12">
      <c r="L509" s="4"/>
    </row>
    <row r="510" spans="12:12">
      <c r="L510" s="4"/>
    </row>
    <row r="511" spans="12:12">
      <c r="L511" s="4"/>
    </row>
    <row r="512" spans="12:12">
      <c r="L512" s="4"/>
    </row>
    <row r="513" spans="12:12">
      <c r="L513" s="4"/>
    </row>
    <row r="514" spans="12:12">
      <c r="L514" s="4"/>
    </row>
    <row r="515" spans="12:12">
      <c r="L515" s="4"/>
    </row>
    <row r="516" spans="12:12">
      <c r="L516" s="4"/>
    </row>
    <row r="517" spans="12:12">
      <c r="L517" s="4"/>
    </row>
    <row r="518" spans="12:12">
      <c r="L518" s="4"/>
    </row>
    <row r="519" spans="12:12">
      <c r="L519" s="4"/>
    </row>
    <row r="520" spans="12:12">
      <c r="L520" s="4"/>
    </row>
  </sheetData>
  <mergeCells count="14">
    <mergeCell ref="F34:H34"/>
    <mergeCell ref="B2:N2"/>
    <mergeCell ref="E30:H30"/>
    <mergeCell ref="B34:E34"/>
    <mergeCell ref="M3:N3"/>
    <mergeCell ref="K3:L3"/>
    <mergeCell ref="B29:N29"/>
    <mergeCell ref="I3:J3"/>
    <mergeCell ref="B28:N28"/>
    <mergeCell ref="C3:D3"/>
    <mergeCell ref="E3:F3"/>
    <mergeCell ref="G3:H3"/>
    <mergeCell ref="B1:N1"/>
    <mergeCell ref="B33:F33"/>
  </mergeCells>
  <phoneticPr fontId="0" type="noConversion"/>
  <pageMargins left="0.45" right="0.4" top="0.42" bottom="0.2" header="0.26" footer="0.34"/>
  <pageSetup paperSize="9" scale="79" orientation="landscape" horizontalDpi="300" verticalDpi="300" r:id="rId1"/>
  <headerFooter alignWithMargins="0"/>
  <rowBreaks count="2" manualBreakCount="2">
    <brk id="29" max="19" man="1"/>
    <brk id="34" max="21" man="1"/>
  </rowBreaks>
  <colBreaks count="1" manualBreakCount="1">
    <brk id="14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workbookViewId="0">
      <selection activeCell="L27" sqref="L27"/>
    </sheetView>
  </sheetViews>
  <sheetFormatPr defaultRowHeight="12"/>
  <cols>
    <col min="1" max="1" width="5.140625" style="29" customWidth="1"/>
    <col min="2" max="2" width="33.28515625" style="29" customWidth="1"/>
    <col min="3" max="3" width="8.28515625" style="29" customWidth="1"/>
    <col min="4" max="4" width="12.85546875" style="29" customWidth="1"/>
    <col min="5" max="5" width="8.28515625" style="29" customWidth="1"/>
    <col min="6" max="6" width="13" style="29" customWidth="1"/>
    <col min="7" max="7" width="10.42578125" style="29" customWidth="1"/>
    <col min="8" max="8" width="12" style="29" customWidth="1"/>
    <col min="9" max="9" width="10.7109375" style="29" customWidth="1"/>
    <col min="10" max="10" width="12.42578125" style="29" customWidth="1"/>
    <col min="11" max="11" width="10.42578125" style="29" customWidth="1"/>
    <col min="12" max="12" width="12.5703125" style="29" customWidth="1"/>
    <col min="13" max="13" width="10.7109375" style="29" customWidth="1"/>
    <col min="14" max="16384" width="9.140625" style="29"/>
  </cols>
  <sheetData>
    <row r="1" spans="1:12" ht="13.5" customHeight="1">
      <c r="A1" s="29" t="s">
        <v>39</v>
      </c>
    </row>
    <row r="3" spans="1:12" s="5" customFormat="1" ht="11.25">
      <c r="A3" s="73" t="s">
        <v>24</v>
      </c>
      <c r="B3" s="70" t="s">
        <v>34</v>
      </c>
      <c r="C3" s="65" t="s">
        <v>35</v>
      </c>
      <c r="D3" s="67"/>
      <c r="E3" s="67"/>
      <c r="F3" s="66"/>
      <c r="G3" s="62" t="s">
        <v>37</v>
      </c>
      <c r="H3" s="62"/>
      <c r="I3" s="62"/>
      <c r="J3" s="62"/>
      <c r="K3" s="62"/>
      <c r="L3" s="62"/>
    </row>
    <row r="4" spans="1:12" s="5" customFormat="1" ht="13.5" customHeight="1">
      <c r="A4" s="74"/>
      <c r="B4" s="71"/>
      <c r="C4" s="63" t="s">
        <v>26</v>
      </c>
      <c r="D4" s="64"/>
      <c r="E4" s="63" t="s">
        <v>27</v>
      </c>
      <c r="F4" s="64"/>
      <c r="G4" s="63" t="s">
        <v>28</v>
      </c>
      <c r="H4" s="64"/>
      <c r="I4" s="63" t="s">
        <v>31</v>
      </c>
      <c r="J4" s="64"/>
      <c r="K4" s="63" t="s">
        <v>25</v>
      </c>
      <c r="L4" s="64"/>
    </row>
    <row r="5" spans="1:12" s="5" customFormat="1" ht="22.5">
      <c r="A5" s="75"/>
      <c r="B5" s="72"/>
      <c r="C5" s="8" t="s">
        <v>29</v>
      </c>
      <c r="D5" s="8" t="s">
        <v>30</v>
      </c>
      <c r="E5" s="8" t="s">
        <v>29</v>
      </c>
      <c r="F5" s="8" t="s">
        <v>30</v>
      </c>
      <c r="G5" s="8" t="s">
        <v>29</v>
      </c>
      <c r="H5" s="8" t="s">
        <v>30</v>
      </c>
      <c r="I5" s="8" t="s">
        <v>29</v>
      </c>
      <c r="J5" s="8" t="s">
        <v>30</v>
      </c>
      <c r="K5" s="8" t="s">
        <v>29</v>
      </c>
      <c r="L5" s="8" t="s">
        <v>30</v>
      </c>
    </row>
    <row r="6" spans="1:12" s="5" customFormat="1" ht="16.5" customHeight="1">
      <c r="A6" s="17">
        <v>1</v>
      </c>
      <c r="B6" s="12" t="s">
        <v>3</v>
      </c>
      <c r="C6" s="16">
        <v>379</v>
      </c>
      <c r="D6" s="21">
        <v>9142.1669999999995</v>
      </c>
      <c r="E6" s="17">
        <v>302</v>
      </c>
      <c r="F6" s="21">
        <v>1590.4359999999999</v>
      </c>
      <c r="G6" s="16">
        <v>332</v>
      </c>
      <c r="H6" s="21">
        <v>5640</v>
      </c>
      <c r="I6" s="17">
        <v>302</v>
      </c>
      <c r="J6" s="21">
        <v>5040</v>
      </c>
      <c r="K6" s="16">
        <f t="shared" ref="K6:K26" si="0">C6+E6+G6+I6</f>
        <v>1315</v>
      </c>
      <c r="L6" s="21">
        <f t="shared" ref="L6:L26" si="1">D6+F6+H6+J6</f>
        <v>21412.602999999999</v>
      </c>
    </row>
    <row r="7" spans="1:12" s="5" customFormat="1" ht="16.5" customHeight="1">
      <c r="A7" s="17">
        <v>2</v>
      </c>
      <c r="B7" s="12" t="s">
        <v>4</v>
      </c>
      <c r="C7" s="16">
        <v>748</v>
      </c>
      <c r="D7" s="22">
        <v>75519.3</v>
      </c>
      <c r="E7" s="23">
        <v>791</v>
      </c>
      <c r="F7" s="22">
        <v>72115.8</v>
      </c>
      <c r="G7" s="15">
        <v>800</v>
      </c>
      <c r="H7" s="20">
        <v>72120</v>
      </c>
      <c r="I7" s="15">
        <v>810</v>
      </c>
      <c r="J7" s="20">
        <v>75520</v>
      </c>
      <c r="K7" s="16">
        <f t="shared" si="0"/>
        <v>3149</v>
      </c>
      <c r="L7" s="21">
        <f t="shared" si="1"/>
        <v>295275.09999999998</v>
      </c>
    </row>
    <row r="8" spans="1:12" s="5" customFormat="1" ht="11.25">
      <c r="A8" s="17">
        <v>3</v>
      </c>
      <c r="B8" s="11" t="s">
        <v>5</v>
      </c>
      <c r="C8" s="16">
        <v>453</v>
      </c>
      <c r="D8" s="22">
        <v>4625.3069999999998</v>
      </c>
      <c r="E8" s="17">
        <v>628</v>
      </c>
      <c r="F8" s="21">
        <v>5774.5450000000001</v>
      </c>
      <c r="G8" s="15">
        <v>498</v>
      </c>
      <c r="H8" s="20">
        <v>5087.8</v>
      </c>
      <c r="I8" s="15">
        <v>691</v>
      </c>
      <c r="J8" s="20">
        <v>6352</v>
      </c>
      <c r="K8" s="16">
        <f t="shared" si="0"/>
        <v>2270</v>
      </c>
      <c r="L8" s="21">
        <f t="shared" si="1"/>
        <v>21839.651999999998</v>
      </c>
    </row>
    <row r="9" spans="1:12" s="5" customFormat="1" ht="11.25">
      <c r="A9" s="17">
        <v>4</v>
      </c>
      <c r="B9" s="11" t="s">
        <v>6</v>
      </c>
      <c r="C9" s="16">
        <v>12</v>
      </c>
      <c r="D9" s="22">
        <v>16.5</v>
      </c>
      <c r="E9" s="17">
        <v>11</v>
      </c>
      <c r="F9" s="21">
        <v>14.5</v>
      </c>
      <c r="G9" s="15">
        <v>12</v>
      </c>
      <c r="H9" s="20">
        <v>16.5</v>
      </c>
      <c r="I9" s="15">
        <v>11</v>
      </c>
      <c r="J9" s="20">
        <v>14.5</v>
      </c>
      <c r="K9" s="16">
        <f t="shared" si="0"/>
        <v>46</v>
      </c>
      <c r="L9" s="21">
        <f t="shared" si="1"/>
        <v>62</v>
      </c>
    </row>
    <row r="10" spans="1:12" s="5" customFormat="1" ht="24.75" customHeight="1">
      <c r="A10" s="17">
        <v>5</v>
      </c>
      <c r="B10" s="11" t="s">
        <v>11</v>
      </c>
      <c r="C10" s="16">
        <v>359</v>
      </c>
      <c r="D10" s="22">
        <v>1468.721</v>
      </c>
      <c r="E10" s="17">
        <v>400</v>
      </c>
      <c r="F10" s="22">
        <v>1563.95</v>
      </c>
      <c r="G10" s="15">
        <v>450</v>
      </c>
      <c r="H10" s="20">
        <v>1650</v>
      </c>
      <c r="I10" s="15">
        <v>500</v>
      </c>
      <c r="J10" s="20">
        <v>1750</v>
      </c>
      <c r="K10" s="16">
        <f t="shared" si="0"/>
        <v>1709</v>
      </c>
      <c r="L10" s="21">
        <f t="shared" si="1"/>
        <v>6432.6710000000003</v>
      </c>
    </row>
    <row r="11" spans="1:12" s="5" customFormat="1" ht="25.5" customHeight="1">
      <c r="A11" s="17">
        <v>6</v>
      </c>
      <c r="B11" s="11" t="s">
        <v>9</v>
      </c>
      <c r="C11" s="16">
        <v>528</v>
      </c>
      <c r="D11" s="22">
        <v>4965.5</v>
      </c>
      <c r="E11" s="17">
        <v>992</v>
      </c>
      <c r="F11" s="21">
        <v>4500.6000000000004</v>
      </c>
      <c r="G11" s="15">
        <v>900</v>
      </c>
      <c r="H11" s="20">
        <v>4500</v>
      </c>
      <c r="I11" s="15">
        <v>800</v>
      </c>
      <c r="J11" s="20">
        <v>4500</v>
      </c>
      <c r="K11" s="16">
        <f t="shared" si="0"/>
        <v>3220</v>
      </c>
      <c r="L11" s="21">
        <f t="shared" si="1"/>
        <v>18466.099999999999</v>
      </c>
    </row>
    <row r="12" spans="1:12" s="5" customFormat="1" ht="11.25">
      <c r="A12" s="17">
        <v>7</v>
      </c>
      <c r="B12" s="11" t="s">
        <v>8</v>
      </c>
      <c r="C12" s="16">
        <v>427</v>
      </c>
      <c r="D12" s="22">
        <v>1764.1</v>
      </c>
      <c r="E12" s="17">
        <v>245</v>
      </c>
      <c r="F12" s="21">
        <v>2366.85</v>
      </c>
      <c r="G12" s="15">
        <v>300</v>
      </c>
      <c r="H12" s="20">
        <v>1800</v>
      </c>
      <c r="I12" s="15">
        <v>300</v>
      </c>
      <c r="J12" s="20">
        <v>1800</v>
      </c>
      <c r="K12" s="16">
        <f t="shared" si="0"/>
        <v>1272</v>
      </c>
      <c r="L12" s="21">
        <f t="shared" si="1"/>
        <v>7730.95</v>
      </c>
    </row>
    <row r="13" spans="1:12" s="5" customFormat="1" ht="24" customHeight="1">
      <c r="A13" s="17">
        <v>8</v>
      </c>
      <c r="B13" s="11" t="s">
        <v>7</v>
      </c>
      <c r="C13" s="16">
        <v>442</v>
      </c>
      <c r="D13" s="22">
        <v>3431.1190000000001</v>
      </c>
      <c r="E13" s="17">
        <v>686</v>
      </c>
      <c r="F13" s="21">
        <v>4637.375</v>
      </c>
      <c r="G13" s="15">
        <v>823</v>
      </c>
      <c r="H13" s="20">
        <v>5564.85</v>
      </c>
      <c r="I13" s="15">
        <v>987</v>
      </c>
      <c r="J13" s="20">
        <v>6677.82</v>
      </c>
      <c r="K13" s="16">
        <f t="shared" si="0"/>
        <v>2938</v>
      </c>
      <c r="L13" s="21">
        <f t="shared" si="1"/>
        <v>20311.164000000001</v>
      </c>
    </row>
    <row r="14" spans="1:12" s="5" customFormat="1" ht="23.25" customHeight="1">
      <c r="A14" s="17">
        <v>9</v>
      </c>
      <c r="B14" s="11" t="s">
        <v>13</v>
      </c>
      <c r="C14" s="16">
        <v>231</v>
      </c>
      <c r="D14" s="24">
        <v>2029.17</v>
      </c>
      <c r="E14" s="16">
        <v>235</v>
      </c>
      <c r="F14" s="21">
        <v>1985.8009999999999</v>
      </c>
      <c r="G14" s="15">
        <v>250</v>
      </c>
      <c r="H14" s="20">
        <v>2500</v>
      </c>
      <c r="I14" s="15">
        <v>250</v>
      </c>
      <c r="J14" s="20">
        <v>2500</v>
      </c>
      <c r="K14" s="16">
        <f t="shared" si="0"/>
        <v>966</v>
      </c>
      <c r="L14" s="21">
        <f t="shared" si="1"/>
        <v>9014.9709999999995</v>
      </c>
    </row>
    <row r="15" spans="1:12" s="5" customFormat="1" ht="11.25">
      <c r="A15" s="17">
        <v>10</v>
      </c>
      <c r="B15" s="11" t="s">
        <v>12</v>
      </c>
      <c r="C15" s="16">
        <v>372</v>
      </c>
      <c r="D15" s="22">
        <v>1763.598</v>
      </c>
      <c r="E15" s="17">
        <v>248</v>
      </c>
      <c r="F15" s="21">
        <v>1456.989</v>
      </c>
      <c r="G15" s="15">
        <v>270</v>
      </c>
      <c r="H15" s="20">
        <v>1370</v>
      </c>
      <c r="I15" s="15">
        <v>200</v>
      </c>
      <c r="J15" s="20">
        <v>1400</v>
      </c>
      <c r="K15" s="16">
        <f t="shared" si="0"/>
        <v>1090</v>
      </c>
      <c r="L15" s="21">
        <f t="shared" si="1"/>
        <v>5990.5869999999995</v>
      </c>
    </row>
    <row r="16" spans="1:12" s="5" customFormat="1" ht="11.25">
      <c r="A16" s="17">
        <v>11</v>
      </c>
      <c r="B16" s="11" t="s">
        <v>10</v>
      </c>
      <c r="C16" s="16">
        <v>294</v>
      </c>
      <c r="D16" s="22">
        <v>2279.15</v>
      </c>
      <c r="E16" s="17">
        <v>328</v>
      </c>
      <c r="F16" s="21">
        <v>2116.6999999999998</v>
      </c>
      <c r="G16" s="15">
        <v>315</v>
      </c>
      <c r="H16" s="20">
        <v>2200</v>
      </c>
      <c r="I16" s="15">
        <v>315</v>
      </c>
      <c r="J16" s="20">
        <v>2200</v>
      </c>
      <c r="K16" s="16">
        <f t="shared" si="0"/>
        <v>1252</v>
      </c>
      <c r="L16" s="21">
        <f t="shared" si="1"/>
        <v>8795.85</v>
      </c>
    </row>
    <row r="17" spans="1:12" s="5" customFormat="1" ht="11.25">
      <c r="A17" s="17">
        <v>12</v>
      </c>
      <c r="B17" s="11" t="s">
        <v>15</v>
      </c>
      <c r="C17" s="16">
        <v>233</v>
      </c>
      <c r="D17" s="22">
        <v>880.26400000000001</v>
      </c>
      <c r="E17" s="17">
        <v>263</v>
      </c>
      <c r="F17" s="21">
        <v>1273.162</v>
      </c>
      <c r="G17" s="15">
        <v>260</v>
      </c>
      <c r="H17" s="20">
        <v>850</v>
      </c>
      <c r="I17" s="15">
        <v>300</v>
      </c>
      <c r="J17" s="20">
        <v>1100</v>
      </c>
      <c r="K17" s="16">
        <f t="shared" si="0"/>
        <v>1056</v>
      </c>
      <c r="L17" s="21">
        <f t="shared" si="1"/>
        <v>4103.4259999999995</v>
      </c>
    </row>
    <row r="18" spans="1:12" s="5" customFormat="1" ht="11.25">
      <c r="A18" s="17">
        <v>13</v>
      </c>
      <c r="B18" s="11" t="s">
        <v>14</v>
      </c>
      <c r="C18" s="16">
        <v>393</v>
      </c>
      <c r="D18" s="22">
        <v>1583.067</v>
      </c>
      <c r="E18" s="17">
        <v>470</v>
      </c>
      <c r="F18" s="21">
        <v>1854.5889999999999</v>
      </c>
      <c r="G18" s="15">
        <v>518</v>
      </c>
      <c r="H18" s="20">
        <v>1945.5889999999999</v>
      </c>
      <c r="I18" s="15">
        <v>600</v>
      </c>
      <c r="J18" s="20">
        <v>2045.5889999999999</v>
      </c>
      <c r="K18" s="16">
        <f t="shared" si="0"/>
        <v>1981</v>
      </c>
      <c r="L18" s="21">
        <f t="shared" si="1"/>
        <v>7428.8339999999998</v>
      </c>
    </row>
    <row r="19" spans="1:12" s="5" customFormat="1" ht="11.25">
      <c r="A19" s="17">
        <v>14</v>
      </c>
      <c r="B19" s="11" t="s">
        <v>18</v>
      </c>
      <c r="C19" s="16">
        <v>349</v>
      </c>
      <c r="D19" s="22">
        <v>1524.345</v>
      </c>
      <c r="E19" s="17">
        <v>539</v>
      </c>
      <c r="F19" s="21">
        <v>1659.1679999999999</v>
      </c>
      <c r="G19" s="16">
        <v>803</v>
      </c>
      <c r="H19" s="22">
        <v>2580</v>
      </c>
      <c r="I19" s="17">
        <v>802</v>
      </c>
      <c r="J19" s="21">
        <v>2579</v>
      </c>
      <c r="K19" s="16">
        <f t="shared" si="0"/>
        <v>2493</v>
      </c>
      <c r="L19" s="21">
        <f t="shared" si="1"/>
        <v>8342.512999999999</v>
      </c>
    </row>
    <row r="20" spans="1:12" s="5" customFormat="1" ht="11.25">
      <c r="A20" s="17">
        <v>15</v>
      </c>
      <c r="B20" s="11" t="s">
        <v>16</v>
      </c>
      <c r="C20" s="16">
        <v>643</v>
      </c>
      <c r="D20" s="22">
        <v>1594.617</v>
      </c>
      <c r="E20" s="17">
        <v>572</v>
      </c>
      <c r="F20" s="21">
        <v>1827.7460000000001</v>
      </c>
      <c r="G20" s="15">
        <v>780</v>
      </c>
      <c r="H20" s="20">
        <v>2197</v>
      </c>
      <c r="I20" s="15">
        <v>1200</v>
      </c>
      <c r="J20" s="20">
        <v>3380.2</v>
      </c>
      <c r="K20" s="16">
        <f t="shared" si="0"/>
        <v>3195</v>
      </c>
      <c r="L20" s="21">
        <f t="shared" si="1"/>
        <v>8999.5630000000001</v>
      </c>
    </row>
    <row r="21" spans="1:12" s="5" customFormat="1" ht="11.25">
      <c r="A21" s="17">
        <v>16</v>
      </c>
      <c r="B21" s="11" t="s">
        <v>17</v>
      </c>
      <c r="C21" s="16">
        <v>159</v>
      </c>
      <c r="D21" s="22">
        <v>953.31399999999996</v>
      </c>
      <c r="E21" s="17">
        <v>177</v>
      </c>
      <c r="F21" s="21">
        <v>717.37300000000005</v>
      </c>
      <c r="G21" s="15">
        <v>160</v>
      </c>
      <c r="H21" s="20">
        <v>960</v>
      </c>
      <c r="I21" s="15">
        <v>180</v>
      </c>
      <c r="J21" s="20">
        <v>1080</v>
      </c>
      <c r="K21" s="16">
        <f t="shared" si="0"/>
        <v>676</v>
      </c>
      <c r="L21" s="21">
        <f t="shared" si="1"/>
        <v>3710.6869999999999</v>
      </c>
    </row>
    <row r="22" spans="1:12" s="5" customFormat="1" ht="21" customHeight="1">
      <c r="A22" s="17">
        <v>17</v>
      </c>
      <c r="B22" s="14" t="s">
        <v>21</v>
      </c>
      <c r="C22" s="16">
        <v>581</v>
      </c>
      <c r="D22" s="22">
        <v>3847.4</v>
      </c>
      <c r="E22" s="17">
        <v>469</v>
      </c>
      <c r="F22" s="21">
        <v>2109.1</v>
      </c>
      <c r="G22" s="15">
        <v>262</v>
      </c>
      <c r="H22" s="20">
        <v>1441.027</v>
      </c>
      <c r="I22" s="15">
        <v>262</v>
      </c>
      <c r="J22" s="20">
        <v>1441.027</v>
      </c>
      <c r="K22" s="16">
        <f t="shared" si="0"/>
        <v>1574</v>
      </c>
      <c r="L22" s="21">
        <f t="shared" si="1"/>
        <v>8838.5540000000001</v>
      </c>
    </row>
    <row r="23" spans="1:12" s="5" customFormat="1" ht="15.75" customHeight="1">
      <c r="A23" s="17">
        <v>18</v>
      </c>
      <c r="B23" s="11" t="s">
        <v>23</v>
      </c>
      <c r="C23" s="16">
        <v>458</v>
      </c>
      <c r="D23" s="22">
        <v>2215.8470000000002</v>
      </c>
      <c r="E23" s="17">
        <v>558</v>
      </c>
      <c r="F23" s="21">
        <v>1804.3910000000001</v>
      </c>
      <c r="G23" s="15">
        <v>580</v>
      </c>
      <c r="H23" s="20">
        <v>2000</v>
      </c>
      <c r="I23" s="15">
        <v>600</v>
      </c>
      <c r="J23" s="20">
        <v>2250</v>
      </c>
      <c r="K23" s="16">
        <f t="shared" si="0"/>
        <v>2196</v>
      </c>
      <c r="L23" s="21">
        <f t="shared" si="1"/>
        <v>8270.2380000000012</v>
      </c>
    </row>
    <row r="24" spans="1:12" s="5" customFormat="1" ht="11.25">
      <c r="A24" s="17">
        <v>19</v>
      </c>
      <c r="B24" s="11" t="s">
        <v>19</v>
      </c>
      <c r="C24" s="16">
        <v>246</v>
      </c>
      <c r="D24" s="22">
        <v>1009.761</v>
      </c>
      <c r="E24" s="17">
        <v>222</v>
      </c>
      <c r="F24" s="21">
        <v>1068.6210000000001</v>
      </c>
      <c r="G24" s="15">
        <v>270</v>
      </c>
      <c r="H24" s="20">
        <v>1200.7</v>
      </c>
      <c r="I24" s="15">
        <v>315</v>
      </c>
      <c r="J24" s="20">
        <v>1415.5</v>
      </c>
      <c r="K24" s="16">
        <f t="shared" si="0"/>
        <v>1053</v>
      </c>
      <c r="L24" s="21">
        <f t="shared" si="1"/>
        <v>4694.5820000000003</v>
      </c>
    </row>
    <row r="25" spans="1:12" s="5" customFormat="1" ht="11.25">
      <c r="A25" s="17">
        <v>20</v>
      </c>
      <c r="B25" s="11" t="s">
        <v>22</v>
      </c>
      <c r="C25" s="16">
        <v>197</v>
      </c>
      <c r="D25" s="22">
        <v>797.39700000000005</v>
      </c>
      <c r="E25" s="17">
        <v>162</v>
      </c>
      <c r="F25" s="21">
        <v>873.12199999999996</v>
      </c>
      <c r="G25" s="15">
        <v>169</v>
      </c>
      <c r="H25" s="20">
        <v>482.08100000000002</v>
      </c>
      <c r="I25" s="15">
        <v>170</v>
      </c>
      <c r="J25" s="20">
        <v>670.25599999999997</v>
      </c>
      <c r="K25" s="16">
        <f t="shared" si="0"/>
        <v>698</v>
      </c>
      <c r="L25" s="21">
        <f t="shared" si="1"/>
        <v>2822.8559999999998</v>
      </c>
    </row>
    <row r="26" spans="1:12" s="5" customFormat="1" ht="11.25">
      <c r="A26" s="17">
        <v>21</v>
      </c>
      <c r="B26" s="13" t="s">
        <v>20</v>
      </c>
      <c r="C26" s="25">
        <v>90</v>
      </c>
      <c r="D26" s="26">
        <v>422.60399999999998</v>
      </c>
      <c r="E26" s="17">
        <v>92</v>
      </c>
      <c r="F26" s="27">
        <v>373.839</v>
      </c>
      <c r="G26" s="15">
        <v>95</v>
      </c>
      <c r="H26" s="20">
        <v>400</v>
      </c>
      <c r="I26" s="15">
        <v>94</v>
      </c>
      <c r="J26" s="20">
        <v>390</v>
      </c>
      <c r="K26" s="16">
        <f t="shared" si="0"/>
        <v>371</v>
      </c>
      <c r="L26" s="21">
        <f t="shared" si="1"/>
        <v>1586.443</v>
      </c>
    </row>
    <row r="27" spans="1:12" s="5" customFormat="1" ht="18.75" customHeight="1">
      <c r="A27" s="68" t="s">
        <v>2</v>
      </c>
      <c r="B27" s="69"/>
      <c r="C27" s="16">
        <f>SUM(C6:C26)</f>
        <v>7594</v>
      </c>
      <c r="D27" s="21">
        <f t="shared" ref="D27:L27" si="2">SUM(D6:D26)</f>
        <v>121833.24799999999</v>
      </c>
      <c r="E27" s="16">
        <f t="shared" si="2"/>
        <v>8390</v>
      </c>
      <c r="F27" s="21">
        <f t="shared" si="2"/>
        <v>111684.65700000005</v>
      </c>
      <c r="G27" s="16">
        <f t="shared" si="2"/>
        <v>8847</v>
      </c>
      <c r="H27" s="21">
        <f t="shared" si="2"/>
        <v>116505.54700000001</v>
      </c>
      <c r="I27" s="16">
        <f t="shared" si="2"/>
        <v>9689</v>
      </c>
      <c r="J27" s="21">
        <f t="shared" si="2"/>
        <v>124105.89200000001</v>
      </c>
      <c r="K27" s="16">
        <f t="shared" si="2"/>
        <v>34520</v>
      </c>
      <c r="L27" s="21">
        <f t="shared" si="2"/>
        <v>474129.34399999987</v>
      </c>
    </row>
    <row r="28" spans="1:12" s="5" customFormat="1" ht="18" customHeight="1">
      <c r="A28" s="28"/>
      <c r="D28" s="5">
        <f>D27*100/L27</f>
        <v>25.696204957944982</v>
      </c>
      <c r="E28" s="5" t="s">
        <v>33</v>
      </c>
      <c r="F28" s="5">
        <f>F27*100/L27</f>
        <v>23.555736090445411</v>
      </c>
      <c r="G28" s="5" t="s">
        <v>33</v>
      </c>
      <c r="H28" s="5">
        <f>H27*100/L27</f>
        <v>24.572524032598167</v>
      </c>
      <c r="I28" s="5" t="s">
        <v>33</v>
      </c>
      <c r="J28" s="5">
        <f>J27*100/L27</f>
        <v>26.175534919011476</v>
      </c>
      <c r="K28" s="5" t="s">
        <v>33</v>
      </c>
    </row>
    <row r="29" spans="1:12" s="5" customFormat="1" ht="11.25">
      <c r="A29" s="28"/>
    </row>
    <row r="30" spans="1:12" s="5" customFormat="1" ht="11.25">
      <c r="A30" s="28"/>
    </row>
    <row r="31" spans="1:12" s="5" customFormat="1" ht="11.25">
      <c r="A31" s="28"/>
    </row>
    <row r="32" spans="1:12" s="5" customFormat="1" ht="11.25">
      <c r="A32" s="28"/>
    </row>
    <row r="33" spans="1:12" s="5" customFormat="1" ht="10.5" customHeight="1">
      <c r="A33" s="70" t="s">
        <v>38</v>
      </c>
      <c r="B33" s="70" t="s">
        <v>32</v>
      </c>
      <c r="C33" s="6"/>
      <c r="D33" s="7"/>
      <c r="E33" s="7"/>
      <c r="F33" s="7" t="s">
        <v>36</v>
      </c>
      <c r="G33" s="7"/>
      <c r="H33" s="7"/>
      <c r="I33" s="7"/>
      <c r="J33" s="7"/>
      <c r="K33" s="7"/>
      <c r="L33" s="9"/>
    </row>
    <row r="34" spans="1:12" s="5" customFormat="1" ht="12.75" customHeight="1">
      <c r="A34" s="71"/>
      <c r="B34" s="71"/>
      <c r="C34" s="63" t="s">
        <v>26</v>
      </c>
      <c r="D34" s="64"/>
      <c r="E34" s="18" t="s">
        <v>27</v>
      </c>
      <c r="F34" s="19"/>
      <c r="G34" s="18" t="s">
        <v>28</v>
      </c>
      <c r="H34" s="19"/>
      <c r="I34" s="18" t="s">
        <v>31</v>
      </c>
      <c r="J34" s="19"/>
      <c r="K34" s="18" t="s">
        <v>25</v>
      </c>
      <c r="L34" s="19"/>
    </row>
    <row r="35" spans="1:12" s="5" customFormat="1" ht="56.25" customHeight="1">
      <c r="A35" s="72"/>
      <c r="B35" s="72"/>
      <c r="C35" s="8" t="s">
        <v>29</v>
      </c>
      <c r="D35" s="8" t="s">
        <v>30</v>
      </c>
      <c r="E35" s="8" t="s">
        <v>29</v>
      </c>
      <c r="F35" s="8" t="s">
        <v>30</v>
      </c>
      <c r="G35" s="8" t="s">
        <v>29</v>
      </c>
      <c r="H35" s="8" t="s">
        <v>30</v>
      </c>
      <c r="I35" s="8" t="s">
        <v>29</v>
      </c>
      <c r="J35" s="8" t="s">
        <v>30</v>
      </c>
      <c r="K35" s="8" t="s">
        <v>29</v>
      </c>
      <c r="L35" s="8" t="s">
        <v>30</v>
      </c>
    </row>
    <row r="36" spans="1:12" s="5" customFormat="1" ht="15.75" customHeight="1">
      <c r="A36" s="17">
        <v>1</v>
      </c>
      <c r="B36" s="12" t="s">
        <v>3</v>
      </c>
      <c r="C36" s="16">
        <v>250</v>
      </c>
      <c r="D36" s="21">
        <v>5000</v>
      </c>
      <c r="E36" s="17">
        <v>290</v>
      </c>
      <c r="F36" s="21">
        <v>5800</v>
      </c>
      <c r="G36" s="16">
        <v>330</v>
      </c>
      <c r="H36" s="21">
        <v>6600</v>
      </c>
      <c r="I36" s="17">
        <v>330</v>
      </c>
      <c r="J36" s="21">
        <v>6600</v>
      </c>
      <c r="K36" s="17">
        <f t="shared" ref="K36:K56" si="3">C36+E36+G36+I36</f>
        <v>1200</v>
      </c>
      <c r="L36" s="21">
        <f t="shared" ref="L36:L56" si="4">D36+F36+H36+J36</f>
        <v>24000</v>
      </c>
    </row>
    <row r="37" spans="1:12" s="5" customFormat="1" ht="15.75" customHeight="1">
      <c r="A37" s="17">
        <v>2</v>
      </c>
      <c r="B37" s="12" t="s">
        <v>4</v>
      </c>
      <c r="C37" s="17">
        <v>770</v>
      </c>
      <c r="D37" s="21">
        <v>75519.3</v>
      </c>
      <c r="E37" s="17">
        <v>780</v>
      </c>
      <c r="F37" s="21">
        <v>72100</v>
      </c>
      <c r="G37" s="17">
        <v>800</v>
      </c>
      <c r="H37" s="21">
        <v>72200</v>
      </c>
      <c r="I37" s="17">
        <v>800</v>
      </c>
      <c r="J37" s="21">
        <v>75520</v>
      </c>
      <c r="K37" s="17">
        <f t="shared" si="3"/>
        <v>3150</v>
      </c>
      <c r="L37" s="21">
        <f t="shared" si="4"/>
        <v>295339.3</v>
      </c>
    </row>
    <row r="38" spans="1:12" s="5" customFormat="1" ht="11.25">
      <c r="A38" s="17">
        <v>3</v>
      </c>
      <c r="B38" s="11" t="s">
        <v>5</v>
      </c>
      <c r="C38" s="17">
        <v>498</v>
      </c>
      <c r="D38" s="21">
        <v>5087.8</v>
      </c>
      <c r="E38" s="17">
        <v>691</v>
      </c>
      <c r="F38" s="21">
        <v>6352</v>
      </c>
      <c r="G38" s="17">
        <v>548</v>
      </c>
      <c r="H38" s="21">
        <v>5596.5</v>
      </c>
      <c r="I38" s="17">
        <v>760</v>
      </c>
      <c r="J38" s="21">
        <v>6987.2</v>
      </c>
      <c r="K38" s="17">
        <f t="shared" si="3"/>
        <v>2497</v>
      </c>
      <c r="L38" s="21">
        <f t="shared" si="4"/>
        <v>24023.5</v>
      </c>
    </row>
    <row r="39" spans="1:12" s="5" customFormat="1" ht="11.25">
      <c r="A39" s="17">
        <v>4</v>
      </c>
      <c r="B39" s="11" t="s">
        <v>6</v>
      </c>
      <c r="C39" s="17">
        <v>12</v>
      </c>
      <c r="D39" s="21">
        <v>16.5</v>
      </c>
      <c r="E39" s="17">
        <v>11</v>
      </c>
      <c r="F39" s="21">
        <v>14.5</v>
      </c>
      <c r="G39" s="17">
        <v>12</v>
      </c>
      <c r="H39" s="21">
        <v>16.5</v>
      </c>
      <c r="I39" s="17">
        <v>11</v>
      </c>
      <c r="J39" s="21">
        <v>14.5</v>
      </c>
      <c r="K39" s="17">
        <f t="shared" si="3"/>
        <v>46</v>
      </c>
      <c r="L39" s="21">
        <f t="shared" si="4"/>
        <v>62</v>
      </c>
    </row>
    <row r="40" spans="1:12" s="5" customFormat="1" ht="23.25" customHeight="1">
      <c r="A40" s="17">
        <v>5</v>
      </c>
      <c r="B40" s="11" t="s">
        <v>11</v>
      </c>
      <c r="C40" s="17">
        <v>520</v>
      </c>
      <c r="D40" s="21">
        <v>1687.636</v>
      </c>
      <c r="E40" s="17">
        <v>540</v>
      </c>
      <c r="F40" s="21">
        <v>1752.5450000000001</v>
      </c>
      <c r="G40" s="17">
        <v>560</v>
      </c>
      <c r="H40" s="21">
        <v>1817.454</v>
      </c>
      <c r="I40" s="17">
        <v>580</v>
      </c>
      <c r="J40" s="21">
        <v>1882.365</v>
      </c>
      <c r="K40" s="17">
        <f t="shared" si="3"/>
        <v>2200</v>
      </c>
      <c r="L40" s="21">
        <f t="shared" si="4"/>
        <v>7140</v>
      </c>
    </row>
    <row r="41" spans="1:12" s="5" customFormat="1" ht="23.25" customHeight="1">
      <c r="A41" s="17">
        <v>6</v>
      </c>
      <c r="B41" s="11" t="s">
        <v>9</v>
      </c>
      <c r="C41" s="17">
        <v>600</v>
      </c>
      <c r="D41" s="21">
        <v>5462</v>
      </c>
      <c r="E41" s="17">
        <v>800</v>
      </c>
      <c r="F41" s="21">
        <v>4950.6000000000004</v>
      </c>
      <c r="G41" s="17">
        <v>800</v>
      </c>
      <c r="H41" s="21">
        <v>4950</v>
      </c>
      <c r="I41" s="17">
        <v>900</v>
      </c>
      <c r="J41" s="21">
        <v>4950</v>
      </c>
      <c r="K41" s="17">
        <f t="shared" si="3"/>
        <v>3100</v>
      </c>
      <c r="L41" s="21">
        <f t="shared" si="4"/>
        <v>20312.599999999999</v>
      </c>
    </row>
    <row r="42" spans="1:12" s="5" customFormat="1" ht="11.25">
      <c r="A42" s="17">
        <v>7</v>
      </c>
      <c r="B42" s="11" t="s">
        <v>8</v>
      </c>
      <c r="C42" s="17">
        <v>220</v>
      </c>
      <c r="D42" s="21">
        <v>880</v>
      </c>
      <c r="E42" s="17">
        <v>300</v>
      </c>
      <c r="F42" s="21">
        <v>1200</v>
      </c>
      <c r="G42" s="17">
        <v>350</v>
      </c>
      <c r="H42" s="21">
        <v>1400</v>
      </c>
      <c r="I42" s="17">
        <v>180</v>
      </c>
      <c r="J42" s="21">
        <v>720</v>
      </c>
      <c r="K42" s="17">
        <f t="shared" si="3"/>
        <v>1050</v>
      </c>
      <c r="L42" s="21">
        <f t="shared" si="4"/>
        <v>4200</v>
      </c>
    </row>
    <row r="43" spans="1:12" s="5" customFormat="1" ht="24" customHeight="1">
      <c r="A43" s="17">
        <v>8</v>
      </c>
      <c r="B43" s="11" t="s">
        <v>7</v>
      </c>
      <c r="C43" s="17">
        <v>1185</v>
      </c>
      <c r="D43" s="21">
        <v>8013.384</v>
      </c>
      <c r="E43" s="17">
        <v>1422</v>
      </c>
      <c r="F43" s="21">
        <v>9616.0607999999993</v>
      </c>
      <c r="G43" s="17">
        <v>1707</v>
      </c>
      <c r="H43" s="21">
        <v>11539.272999999999</v>
      </c>
      <c r="I43" s="17">
        <v>2048</v>
      </c>
      <c r="J43" s="21">
        <v>13847.1276</v>
      </c>
      <c r="K43" s="17">
        <f t="shared" si="3"/>
        <v>6362</v>
      </c>
      <c r="L43" s="21">
        <f t="shared" si="4"/>
        <v>43015.845399999998</v>
      </c>
    </row>
    <row r="44" spans="1:12" s="5" customFormat="1" ht="24.75" customHeight="1">
      <c r="A44" s="17">
        <v>9</v>
      </c>
      <c r="B44" s="11" t="s">
        <v>13</v>
      </c>
      <c r="C44" s="17">
        <v>400</v>
      </c>
      <c r="D44" s="21">
        <v>3000</v>
      </c>
      <c r="E44" s="17">
        <v>400</v>
      </c>
      <c r="F44" s="21">
        <v>3000</v>
      </c>
      <c r="G44" s="17">
        <v>400</v>
      </c>
      <c r="H44" s="21">
        <v>3000</v>
      </c>
      <c r="I44" s="17">
        <v>400</v>
      </c>
      <c r="J44" s="21">
        <v>3000</v>
      </c>
      <c r="K44" s="17">
        <f t="shared" si="3"/>
        <v>1600</v>
      </c>
      <c r="L44" s="21">
        <f t="shared" si="4"/>
        <v>12000</v>
      </c>
    </row>
    <row r="45" spans="1:12" s="5" customFormat="1" ht="11.25">
      <c r="A45" s="17">
        <v>10</v>
      </c>
      <c r="B45" s="11" t="s">
        <v>12</v>
      </c>
      <c r="C45" s="17">
        <v>330</v>
      </c>
      <c r="D45" s="21">
        <v>1660</v>
      </c>
      <c r="E45" s="17">
        <v>220</v>
      </c>
      <c r="F45" s="21">
        <v>1290</v>
      </c>
      <c r="G45" s="17">
        <v>250</v>
      </c>
      <c r="H45" s="21">
        <v>1270</v>
      </c>
      <c r="I45" s="17">
        <v>200</v>
      </c>
      <c r="J45" s="21">
        <v>1400</v>
      </c>
      <c r="K45" s="17">
        <f t="shared" si="3"/>
        <v>1000</v>
      </c>
      <c r="L45" s="21">
        <f t="shared" si="4"/>
        <v>5620</v>
      </c>
    </row>
    <row r="46" spans="1:12" s="5" customFormat="1" ht="11.25">
      <c r="A46" s="17">
        <v>11</v>
      </c>
      <c r="B46" s="11" t="s">
        <v>10</v>
      </c>
      <c r="C46" s="17">
        <v>315</v>
      </c>
      <c r="D46" s="21">
        <v>2200</v>
      </c>
      <c r="E46" s="17">
        <v>315</v>
      </c>
      <c r="F46" s="21">
        <v>2200</v>
      </c>
      <c r="G46" s="17">
        <v>315</v>
      </c>
      <c r="H46" s="21">
        <v>2200</v>
      </c>
      <c r="I46" s="17">
        <v>315</v>
      </c>
      <c r="J46" s="21">
        <v>2200</v>
      </c>
      <c r="K46" s="17">
        <f t="shared" si="3"/>
        <v>1260</v>
      </c>
      <c r="L46" s="21">
        <f t="shared" si="4"/>
        <v>8800</v>
      </c>
    </row>
    <row r="47" spans="1:12" s="5" customFormat="1" ht="11.25">
      <c r="A47" s="17">
        <v>12</v>
      </c>
      <c r="B47" s="11" t="s">
        <v>15</v>
      </c>
      <c r="C47" s="17">
        <v>250</v>
      </c>
      <c r="D47" s="21">
        <v>840</v>
      </c>
      <c r="E47" s="17">
        <v>270</v>
      </c>
      <c r="F47" s="21">
        <v>900</v>
      </c>
      <c r="G47" s="17">
        <v>290</v>
      </c>
      <c r="H47" s="21">
        <v>1050</v>
      </c>
      <c r="I47" s="17">
        <v>320</v>
      </c>
      <c r="J47" s="21">
        <v>1200</v>
      </c>
      <c r="K47" s="17">
        <f t="shared" si="3"/>
        <v>1130</v>
      </c>
      <c r="L47" s="21">
        <f t="shared" si="4"/>
        <v>3990</v>
      </c>
    </row>
    <row r="48" spans="1:12" s="5" customFormat="1" ht="11.25">
      <c r="A48" s="17">
        <v>13</v>
      </c>
      <c r="B48" s="11" t="s">
        <v>14</v>
      </c>
      <c r="C48" s="17">
        <v>380</v>
      </c>
      <c r="D48" s="21">
        <v>1600</v>
      </c>
      <c r="E48" s="17">
        <v>450</v>
      </c>
      <c r="F48" s="21">
        <v>1750</v>
      </c>
      <c r="G48" s="17">
        <v>520</v>
      </c>
      <c r="H48" s="21">
        <v>1850</v>
      </c>
      <c r="I48" s="17">
        <v>630</v>
      </c>
      <c r="J48" s="21">
        <v>2000</v>
      </c>
      <c r="K48" s="17">
        <f t="shared" si="3"/>
        <v>1980</v>
      </c>
      <c r="L48" s="21">
        <f t="shared" si="4"/>
        <v>7200</v>
      </c>
    </row>
    <row r="49" spans="1:12" s="5" customFormat="1" ht="11.25">
      <c r="A49" s="17">
        <v>14</v>
      </c>
      <c r="B49" s="11" t="s">
        <v>18</v>
      </c>
      <c r="C49" s="16">
        <v>404</v>
      </c>
      <c r="D49" s="22">
        <v>1767</v>
      </c>
      <c r="E49" s="17">
        <v>604</v>
      </c>
      <c r="F49" s="21">
        <v>1838</v>
      </c>
      <c r="G49" s="16">
        <v>804</v>
      </c>
      <c r="H49" s="22">
        <v>2582</v>
      </c>
      <c r="I49" s="17">
        <v>804</v>
      </c>
      <c r="J49" s="21">
        <v>2582</v>
      </c>
      <c r="K49" s="17">
        <f t="shared" si="3"/>
        <v>2616</v>
      </c>
      <c r="L49" s="21">
        <f t="shared" si="4"/>
        <v>8769</v>
      </c>
    </row>
    <row r="50" spans="1:12" s="5" customFormat="1" ht="11.25">
      <c r="A50" s="17">
        <v>15</v>
      </c>
      <c r="B50" s="11" t="s">
        <v>16</v>
      </c>
      <c r="C50" s="17">
        <v>772</v>
      </c>
      <c r="D50" s="21">
        <v>2173.4</v>
      </c>
      <c r="E50" s="17">
        <v>686</v>
      </c>
      <c r="F50" s="21">
        <v>1933.4</v>
      </c>
      <c r="G50" s="17">
        <v>936</v>
      </c>
      <c r="H50" s="21">
        <v>2636.5</v>
      </c>
      <c r="I50" s="17">
        <v>1440</v>
      </c>
      <c r="J50" s="21">
        <v>4056.1</v>
      </c>
      <c r="K50" s="17">
        <f t="shared" si="3"/>
        <v>3834</v>
      </c>
      <c r="L50" s="21">
        <f t="shared" si="4"/>
        <v>10799.4</v>
      </c>
    </row>
    <row r="51" spans="1:12" s="5" customFormat="1" ht="11.25">
      <c r="A51" s="17">
        <v>16</v>
      </c>
      <c r="B51" s="11" t="s">
        <v>17</v>
      </c>
      <c r="C51" s="17">
        <v>150</v>
      </c>
      <c r="D51" s="21">
        <v>900</v>
      </c>
      <c r="E51" s="17">
        <v>180</v>
      </c>
      <c r="F51" s="21">
        <v>1080</v>
      </c>
      <c r="G51" s="17">
        <v>150</v>
      </c>
      <c r="H51" s="21">
        <v>900</v>
      </c>
      <c r="I51" s="17">
        <v>185</v>
      </c>
      <c r="J51" s="21">
        <v>1110</v>
      </c>
      <c r="K51" s="17">
        <f t="shared" si="3"/>
        <v>665</v>
      </c>
      <c r="L51" s="21">
        <f t="shared" si="4"/>
        <v>3990</v>
      </c>
    </row>
    <row r="52" spans="1:12" s="5" customFormat="1" ht="22.5" customHeight="1">
      <c r="A52" s="17">
        <v>17</v>
      </c>
      <c r="B52" s="14" t="s">
        <v>21</v>
      </c>
      <c r="C52" s="17">
        <v>393</v>
      </c>
      <c r="D52" s="21">
        <v>7272.22</v>
      </c>
      <c r="E52" s="17">
        <v>393</v>
      </c>
      <c r="F52" s="21">
        <v>7272.22</v>
      </c>
      <c r="G52" s="17">
        <v>393</v>
      </c>
      <c r="H52" s="21">
        <v>7272.22</v>
      </c>
      <c r="I52" s="17">
        <v>393</v>
      </c>
      <c r="J52" s="21">
        <v>7272.22</v>
      </c>
      <c r="K52" s="17">
        <f t="shared" si="3"/>
        <v>1572</v>
      </c>
      <c r="L52" s="21">
        <f t="shared" si="4"/>
        <v>29088.880000000001</v>
      </c>
    </row>
    <row r="53" spans="1:12" s="5" customFormat="1" ht="14.25" customHeight="1">
      <c r="A53" s="17">
        <v>18</v>
      </c>
      <c r="B53" s="11" t="s">
        <v>23</v>
      </c>
      <c r="C53" s="17">
        <v>460</v>
      </c>
      <c r="D53" s="21">
        <v>1500</v>
      </c>
      <c r="E53" s="17">
        <v>550</v>
      </c>
      <c r="F53" s="21">
        <v>2000</v>
      </c>
      <c r="G53" s="17">
        <v>600</v>
      </c>
      <c r="H53" s="21">
        <v>2250</v>
      </c>
      <c r="I53" s="17">
        <v>650</v>
      </c>
      <c r="J53" s="21">
        <v>2500</v>
      </c>
      <c r="K53" s="17">
        <f t="shared" si="3"/>
        <v>2260</v>
      </c>
      <c r="L53" s="21">
        <f t="shared" si="4"/>
        <v>8250</v>
      </c>
    </row>
    <row r="54" spans="1:12" s="5" customFormat="1" ht="11.25">
      <c r="A54" s="17">
        <v>19</v>
      </c>
      <c r="B54" s="11" t="s">
        <v>19</v>
      </c>
      <c r="C54" s="17">
        <v>265</v>
      </c>
      <c r="D54" s="21">
        <v>1780.5</v>
      </c>
      <c r="E54" s="17">
        <v>265</v>
      </c>
      <c r="F54" s="21">
        <v>1780.5</v>
      </c>
      <c r="G54" s="17">
        <v>265</v>
      </c>
      <c r="H54" s="21">
        <v>1780.5</v>
      </c>
      <c r="I54" s="17">
        <v>265</v>
      </c>
      <c r="J54" s="21">
        <v>1780.5</v>
      </c>
      <c r="K54" s="17">
        <f t="shared" si="3"/>
        <v>1060</v>
      </c>
      <c r="L54" s="21">
        <f t="shared" si="4"/>
        <v>7122</v>
      </c>
    </row>
    <row r="55" spans="1:12" s="5" customFormat="1" ht="11.25">
      <c r="A55" s="17">
        <v>20</v>
      </c>
      <c r="B55" s="11" t="s">
        <v>22</v>
      </c>
      <c r="C55" s="17">
        <v>196</v>
      </c>
      <c r="D55" s="21">
        <v>796.74699999999996</v>
      </c>
      <c r="E55" s="17">
        <v>156</v>
      </c>
      <c r="F55" s="21">
        <v>869.37199999999996</v>
      </c>
      <c r="G55" s="17">
        <v>169</v>
      </c>
      <c r="H55" s="21">
        <v>482.08100000000002</v>
      </c>
      <c r="I55" s="17">
        <v>170</v>
      </c>
      <c r="J55" s="21">
        <v>670.25599999999997</v>
      </c>
      <c r="K55" s="17">
        <f t="shared" si="3"/>
        <v>691</v>
      </c>
      <c r="L55" s="21">
        <f t="shared" si="4"/>
        <v>2818.4559999999997</v>
      </c>
    </row>
    <row r="56" spans="1:12" s="5" customFormat="1" ht="11.25">
      <c r="A56" s="17">
        <v>21</v>
      </c>
      <c r="B56" s="11" t="s">
        <v>20</v>
      </c>
      <c r="C56" s="17">
        <v>90</v>
      </c>
      <c r="D56" s="21">
        <v>400</v>
      </c>
      <c r="E56" s="17">
        <v>85</v>
      </c>
      <c r="F56" s="21">
        <v>380</v>
      </c>
      <c r="G56" s="17">
        <v>92</v>
      </c>
      <c r="H56" s="21">
        <v>390</v>
      </c>
      <c r="I56" s="17">
        <v>95</v>
      </c>
      <c r="J56" s="21">
        <v>410</v>
      </c>
      <c r="K56" s="17">
        <f t="shared" si="3"/>
        <v>362</v>
      </c>
      <c r="L56" s="21">
        <f t="shared" si="4"/>
        <v>1580</v>
      </c>
    </row>
    <row r="57" spans="1:12" s="5" customFormat="1" ht="21" customHeight="1">
      <c r="A57" s="65" t="s">
        <v>2</v>
      </c>
      <c r="B57" s="66"/>
      <c r="C57" s="17">
        <f>SUM(C36:C56)</f>
        <v>8460</v>
      </c>
      <c r="D57" s="17">
        <f t="shared" ref="D57:L57" si="5">SUM(D36:D56)</f>
        <v>127556.48700000001</v>
      </c>
      <c r="E57" s="17">
        <f t="shared" si="5"/>
        <v>9408</v>
      </c>
      <c r="F57" s="21">
        <f t="shared" si="5"/>
        <v>128079.19779999999</v>
      </c>
      <c r="G57" s="17">
        <f t="shared" si="5"/>
        <v>10291</v>
      </c>
      <c r="H57" s="17">
        <f t="shared" si="5"/>
        <v>131783.02799999999</v>
      </c>
      <c r="I57" s="17">
        <f t="shared" si="5"/>
        <v>11476</v>
      </c>
      <c r="J57" s="17">
        <f t="shared" si="5"/>
        <v>140702.26860000001</v>
      </c>
      <c r="K57" s="17">
        <f t="shared" si="5"/>
        <v>39635</v>
      </c>
      <c r="L57" s="21">
        <f t="shared" si="5"/>
        <v>528120.98139999993</v>
      </c>
    </row>
    <row r="58" spans="1:12" s="5" customFormat="1" ht="11.25">
      <c r="D58" s="5">
        <f>D57*100/L57</f>
        <v>24.152891381414076</v>
      </c>
      <c r="E58" s="5" t="s">
        <v>33</v>
      </c>
      <c r="F58" s="5">
        <f>F57*100/L57</f>
        <v>24.251866960572912</v>
      </c>
      <c r="G58" s="5" t="s">
        <v>33</v>
      </c>
      <c r="H58" s="5">
        <f>H57*100/L57</f>
        <v>24.953189258009662</v>
      </c>
      <c r="I58" s="5" t="s">
        <v>33</v>
      </c>
      <c r="J58" s="5">
        <f>J57*100/L57</f>
        <v>26.642052400003365</v>
      </c>
      <c r="K58" s="5" t="s">
        <v>33</v>
      </c>
    </row>
  </sheetData>
  <mergeCells count="14">
    <mergeCell ref="B33:B35"/>
    <mergeCell ref="C34:D34"/>
    <mergeCell ref="A3:A5"/>
    <mergeCell ref="B3:B5"/>
    <mergeCell ref="G3:L3"/>
    <mergeCell ref="C4:D4"/>
    <mergeCell ref="E4:F4"/>
    <mergeCell ref="G4:H4"/>
    <mergeCell ref="I4:J4"/>
    <mergeCell ref="A57:B57"/>
    <mergeCell ref="C3:F3"/>
    <mergeCell ref="A27:B27"/>
    <mergeCell ref="K4:L4"/>
    <mergeCell ref="A33:A35"/>
  </mergeCells>
  <phoneticPr fontId="3" type="noConversion"/>
  <pageMargins left="0.27" right="0.17" top="0.38" bottom="0.55000000000000004" header="0.16" footer="0.41"/>
  <pageSetup paperSize="9" scale="90" orientation="landscape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turq kanx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ACER</cp:lastModifiedBy>
  <cp:lastPrinted>2010-01-29T07:59:55Z</cp:lastPrinted>
  <dcterms:created xsi:type="dcterms:W3CDTF">1996-10-14T23:33:28Z</dcterms:created>
  <dcterms:modified xsi:type="dcterms:W3CDTF">2019-05-17T09:41:12Z</dcterms:modified>
</cp:coreProperties>
</file>